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ldx" ContentType="application/vnd.openxmlformats-officedocument.presentationml.slide"/>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EPI SERVER II\Budget och Prognos\Prognosbilagor\"/>
    </mc:Choice>
  </mc:AlternateContent>
  <xr:revisionPtr revIDLastSave="0" documentId="8_{EA34C490-2F87-45E0-A2C0-E421198AD3FD}" xr6:coauthVersionLast="47" xr6:coauthVersionMax="47" xr10:uidLastSave="{00000000-0000-0000-0000-000000000000}"/>
  <bookViews>
    <workbookView xWindow="-120" yWindow="-120" windowWidth="29040" windowHeight="17520" tabRatio="965" xr2:uid="{00000000-000D-0000-FFFF-FFFF00000000}"/>
  </bookViews>
  <sheets>
    <sheet name="Innehåll " sheetId="20" r:id="rId1"/>
    <sheet name="Budget,PrognosProcesser" sheetId="2" r:id="rId2"/>
    <sheet name="Flöde Hypergene" sheetId="3" r:id="rId3"/>
    <sheet name="Bil 1,1 budgetgrupp " sheetId="4" r:id="rId4"/>
    <sheet name="Bil 1,2 avdekon, chefer" sheetId="5" r:id="rId5"/>
    <sheet name="Bil2  " sheetId="36" r:id="rId6"/>
    <sheet name="BIl3a" sheetId="52" r:id="rId7"/>
    <sheet name="Bil3b" sheetId="23" r:id="rId8"/>
    <sheet name="Bil4" sheetId="9" r:id="rId9"/>
    <sheet name="Bil5" sheetId="53" r:id="rId10"/>
    <sheet name="Bil6" sheetId="54" r:id="rId11"/>
    <sheet name="Bil 7" sheetId="56" r:id="rId12"/>
    <sheet name="Bil8" sheetId="57" r:id="rId13"/>
    <sheet name="Bil9" sheetId="43" r:id="rId14"/>
    <sheet name="Bil 10" sheetId="29" r:id="rId15"/>
    <sheet name="Bil11 " sheetId="16" r:id="rId16"/>
    <sheet name="Bil12 " sheetId="17" r:id="rId17"/>
    <sheet name="Bil13" sheetId="18" r:id="rId18"/>
    <sheet name="Bil14" sheetId="44" r:id="rId19"/>
  </sheets>
  <externalReferences>
    <externalReference r:id="rId20"/>
  </externalReferences>
  <definedNames>
    <definedName name="_xlnm._FilterDatabase" localSheetId="3" hidden="1">'Bil 1,1 budgetgrupp '!$A$8:$R$67</definedName>
    <definedName name="ANLÄGGNINGSGRUPP" localSheetId="3">#REF!</definedName>
    <definedName name="ANLÄGGNINGSGRUPP" localSheetId="4">#REF!</definedName>
    <definedName name="ANLÄGGNINGSGRUPP" localSheetId="14">#REF!</definedName>
    <definedName name="ANLÄGGNINGSGRUPP" localSheetId="11">#REF!</definedName>
    <definedName name="ANLÄGGNINGSGRUPP" localSheetId="18">#REF!</definedName>
    <definedName name="ANLÄGGNINGSGRUPP" localSheetId="5">#REF!</definedName>
    <definedName name="ANLÄGGNINGSGRUPP" localSheetId="7">#REF!</definedName>
    <definedName name="ANLÄGGNINGSGRUPP" localSheetId="0">#REF!</definedName>
    <definedName name="ANLÄGGNINGSGRUPP">#REF!</definedName>
    <definedName name="Bil">#REF!</definedName>
    <definedName name="_xlnm.Print_Area" localSheetId="14">'Bil 10'!$A$4:$D$73</definedName>
    <definedName name="_xlnm.Print_Area" localSheetId="15">'Bil11 '!$A$1:$F$26</definedName>
    <definedName name="_xlnm.Print_Area" localSheetId="5">'Bil2  '!$A$1:$E$27</definedName>
    <definedName name="_xlnm.Print_Titles" localSheetId="3">'Bil 1,1 budgetgrupp '!$2:$8</definedName>
    <definedName name="_xlnm.Print_Titles" localSheetId="4">'Bil 1,2 avdekon, chefer'!$1:$6</definedName>
    <definedName name="_xlnm.Print_Titles" localSheetId="10">'Bil6'!$1:$1</definedName>
    <definedName name="Z_0076920E_EC0A_4FA8_AF12_CD6DC80D1161_.wvu.Cols" localSheetId="13" hidden="1">'Bil9'!$N:$N</definedName>
    <definedName name="Z_0076920E_EC0A_4FA8_AF12_CD6DC80D1161_.wvu.PrintArea" localSheetId="14" hidden="1">'Bil 10'!$A$4:$D$73</definedName>
    <definedName name="Z_0076920E_EC0A_4FA8_AF12_CD6DC80D1161_.wvu.PrintArea" localSheetId="5" hidden="1">'Bil2  '!$A$1:$E$27</definedName>
    <definedName name="Z_0076920E_EC0A_4FA8_AF12_CD6DC80D1161_.wvu.PrintTitles" localSheetId="10" hidden="1">'Bil6'!$1:$1</definedName>
    <definedName name="Z_2353566C_F160_4A96_908F_42A826CC08BB_.wvu.Cols" localSheetId="13" hidden="1">'Bil9'!$N:$N</definedName>
    <definedName name="Z_2353566C_F160_4A96_908F_42A826CC08BB_.wvu.PrintArea" localSheetId="14" hidden="1">'Bil 10'!$A$4:$D$73</definedName>
    <definedName name="Z_2353566C_F160_4A96_908F_42A826CC08BB_.wvu.PrintArea" localSheetId="5" hidden="1">'Bil2  '!$A$1:$E$27</definedName>
    <definedName name="Z_2353566C_F160_4A96_908F_42A826CC08BB_.wvu.PrintTitles" localSheetId="10" hidden="1">'Bil6'!$1:$1</definedName>
    <definedName name="Z_393448E9_5930_460D_BA75_37977D66BEC8_.wvu.Cols" localSheetId="13" hidden="1">'Bil9'!$N:$N</definedName>
    <definedName name="Z_393448E9_5930_460D_BA75_37977D66BEC8_.wvu.PrintArea" localSheetId="14" hidden="1">'Bil 10'!$A$4:$D$73</definedName>
    <definedName name="Z_393448E9_5930_460D_BA75_37977D66BEC8_.wvu.PrintArea" localSheetId="5" hidden="1">'Bil2  '!$A$1:$E$27</definedName>
    <definedName name="Z_393448E9_5930_460D_BA75_37977D66BEC8_.wvu.PrintTitles" localSheetId="10" hidden="1">'Bil6'!$1:$1</definedName>
    <definedName name="Z_47BDBE09_379A_4BDC_A9A0_EAE3F6D9E08F_.wvu.FilterData" localSheetId="3" hidden="1">'Bil 1,1 budgetgrupp '!$A$8:$R$67</definedName>
    <definedName name="Z_47BDBE09_379A_4BDC_A9A0_EAE3F6D9E08F_.wvu.PrintArea" localSheetId="15" hidden="1">'Bil11 '!$A$1:$F$26</definedName>
    <definedName name="Z_47BDBE09_379A_4BDC_A9A0_EAE3F6D9E08F_.wvu.PrintTitles" localSheetId="3" hidden="1">'Bil 1,1 budgetgrupp '!$2:$8</definedName>
    <definedName name="Z_47BDBE09_379A_4BDC_A9A0_EAE3F6D9E08F_.wvu.PrintTitles" localSheetId="4" hidden="1">'Bil 1,2 avdekon, chefer'!$1:$6</definedName>
    <definedName name="Z_5C6599A9_EAC3_4F8A_BC3C_4202E097D9A3_.wvu.Cols" localSheetId="13" hidden="1">'Bil9'!$N:$N</definedName>
    <definedName name="Z_5C6599A9_EAC3_4F8A_BC3C_4202E097D9A3_.wvu.PrintArea" localSheetId="14" hidden="1">'Bil 10'!$A$4:$D$73</definedName>
    <definedName name="Z_5C6599A9_EAC3_4F8A_BC3C_4202E097D9A3_.wvu.PrintArea" localSheetId="5" hidden="1">'Bil2  '!$A$1:$E$27</definedName>
    <definedName name="Z_5C6599A9_EAC3_4F8A_BC3C_4202E097D9A3_.wvu.PrintTitles" localSheetId="10" hidden="1">'Bil6'!$1:$1</definedName>
    <definedName name="Z_7776E5A9_720D_4A7F_AABE_6B4227AB8090_.wvu.Cols" localSheetId="13" hidden="1">'Bil9'!$N:$N</definedName>
    <definedName name="Z_7776E5A9_720D_4A7F_AABE_6B4227AB8090_.wvu.PrintArea" localSheetId="14" hidden="1">'Bil 10'!$A$4:$D$73</definedName>
    <definedName name="Z_7776E5A9_720D_4A7F_AABE_6B4227AB8090_.wvu.PrintArea" localSheetId="5" hidden="1">'Bil2  '!$A$1:$E$27</definedName>
    <definedName name="Z_7776E5A9_720D_4A7F_AABE_6B4227AB8090_.wvu.PrintTitles" localSheetId="10" hidden="1">'Bil6'!$1:$1</definedName>
    <definedName name="Z_C8CEDB1B_3B18_41FE_9361_2EB234E2EB8D_.wvu.Cols" localSheetId="13" hidden="1">'Bil9'!$N:$N</definedName>
    <definedName name="Z_C8CEDB1B_3B18_41FE_9361_2EB234E2EB8D_.wvu.PrintArea" localSheetId="14" hidden="1">'Bil 10'!$A$4:$D$73</definedName>
    <definedName name="Z_C8CEDB1B_3B18_41FE_9361_2EB234E2EB8D_.wvu.PrintArea" localSheetId="5" hidden="1">'Bil2  '!$A$1:$E$27</definedName>
    <definedName name="Z_C8CEDB1B_3B18_41FE_9361_2EB234E2EB8D_.wvu.PrintTitles" localSheetId="10" hidden="1">'Bil6'!$1:$1</definedName>
    <definedName name="Z_DDBC5355_67D5_4453_9390_133C975A34B2_.wvu.FilterData" localSheetId="3" hidden="1">'Bil 1,1 budgetgrupp '!$A$8:$R$67</definedName>
    <definedName name="Z_DDBC5355_67D5_4453_9390_133C975A34B2_.wvu.PrintArea" localSheetId="15" hidden="1">'Bil11 '!$A$1:$F$26</definedName>
    <definedName name="Z_DDBC5355_67D5_4453_9390_133C975A34B2_.wvu.PrintTitles" localSheetId="3" hidden="1">'Bil 1,1 budgetgrupp '!$2:$8</definedName>
    <definedName name="Z_DDBC5355_67D5_4453_9390_133C975A34B2_.wvu.PrintTitles" localSheetId="4" hidden="1">'Bil 1,2 avdekon, chefer'!$1:$6</definedName>
    <definedName name="Z_F60D63BF_56D6_448B_B845_D451B474FE4C_.wvu.FilterData" localSheetId="3" hidden="1">'Bil 1,1 budgetgrupp '!$A$8:$R$67</definedName>
    <definedName name="Z_F60D63BF_56D6_448B_B845_D451B474FE4C_.wvu.PrintArea" localSheetId="15" hidden="1">'Bil11 '!$A$1:$F$26</definedName>
    <definedName name="Z_F60D63BF_56D6_448B_B845_D451B474FE4C_.wvu.PrintTitles" localSheetId="3" hidden="1">'Bil 1,1 budgetgrupp '!$2:$8</definedName>
    <definedName name="Z_F60D63BF_56D6_448B_B845_D451B474FE4C_.wvu.PrintTitles" localSheetId="4" hidden="1">'Bil 1,2 avdekon, chefer'!$1:$6</definedName>
  </definedNames>
  <calcPr calcId="191028"/>
  <customWorkbookViews>
    <customWorkbookView name="Sköld, Eva - Personlig vy" guid="{F60D63BF-56D6-448B-B845-D451B474FE4C}" mergeInterval="0" personalView="1" maximized="1" xWindow="1912" yWindow="-8" windowWidth="1936" windowHeight="1216" tabRatio="965" activeSheetId="12"/>
    <customWorkbookView name="Bylander Pia - Personlig vy" guid="{47BDBE09-379A-4BDC-A9A0-EAE3F6D9E08F}" mergeInterval="0" personalView="1" maximized="1" xWindow="-8" yWindow="-8" windowWidth="1936" windowHeight="1176" tabRatio="965" activeSheetId="11"/>
    <customWorkbookView name="Ingrid Hallberg - Personlig vy" guid="{DDBC5355-67D5-4453-9390-133C975A34B2}" mergeInterval="0" personalView="1" maximized="1" xWindow="-11" yWindow="-11" windowWidth="1942" windowHeight="1042" tabRatio="96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4" l="1"/>
  <c r="C47" i="53"/>
  <c r="C50" i="53" s="1"/>
  <c r="D47" i="53"/>
  <c r="D50" i="53"/>
  <c r="I19" i="5"/>
  <c r="H91" i="53"/>
  <c r="D14" i="5" l="1"/>
  <c r="I14" i="5" l="1"/>
  <c r="C14" i="5"/>
  <c r="B14" i="5"/>
  <c r="E23" i="57"/>
  <c r="J24" i="56" l="1"/>
  <c r="J26" i="56" s="1"/>
  <c r="J22" i="56"/>
  <c r="I32" i="56"/>
  <c r="M28" i="56"/>
  <c r="H9" i="56"/>
  <c r="D9" i="56"/>
  <c r="E32" i="56" l="1"/>
  <c r="F24" i="56"/>
  <c r="F26" i="56" s="1"/>
  <c r="F20" i="56"/>
  <c r="F22" i="56" s="1"/>
  <c r="D18" i="56"/>
  <c r="F13" i="56"/>
  <c r="F15" i="56" s="1"/>
  <c r="E10" i="56"/>
  <c r="E12" i="56" s="1"/>
  <c r="D34" i="57"/>
  <c r="B35" i="57"/>
  <c r="E17" i="57"/>
  <c r="E18" i="57"/>
  <c r="E20" i="57"/>
  <c r="E21" i="57"/>
  <c r="E22" i="57"/>
  <c r="E27" i="57"/>
  <c r="E28" i="57"/>
  <c r="E29" i="57"/>
  <c r="E30" i="57"/>
  <c r="E31" i="57"/>
  <c r="E32" i="57"/>
  <c r="E33" i="57"/>
  <c r="E16" i="57"/>
  <c r="D19" i="57"/>
  <c r="D35" i="57" l="1"/>
  <c r="C34" i="57"/>
  <c r="E34" i="57" s="1"/>
  <c r="C19" i="57"/>
  <c r="E19" i="57" s="1"/>
  <c r="E10" i="57"/>
  <c r="D9" i="57"/>
  <c r="C9" i="57"/>
  <c r="B9" i="57"/>
  <c r="E8" i="57"/>
  <c r="E7" i="57"/>
  <c r="E9" i="57" l="1"/>
  <c r="C35" i="57"/>
  <c r="E35" i="57" s="1"/>
  <c r="G34" i="52" l="1"/>
  <c r="H34" i="52"/>
  <c r="I34" i="52"/>
  <c r="F34" i="52"/>
  <c r="C34" i="52"/>
  <c r="D34" i="52"/>
  <c r="B34" i="52"/>
  <c r="I33" i="52"/>
  <c r="H33" i="52"/>
  <c r="G33" i="52"/>
  <c r="F33" i="52"/>
  <c r="C33" i="52"/>
  <c r="D33" i="52"/>
  <c r="B33" i="52"/>
  <c r="W28" i="52"/>
  <c r="X28" i="52"/>
  <c r="W32" i="52"/>
  <c r="X32" i="52"/>
  <c r="H18" i="56"/>
  <c r="L2" i="56"/>
  <c r="D2" i="54"/>
  <c r="H39" i="53"/>
  <c r="H2" i="23"/>
  <c r="L2" i="52"/>
  <c r="D2" i="36"/>
  <c r="C5" i="4"/>
  <c r="A38" i="54"/>
  <c r="C66" i="54"/>
  <c r="C51" i="54"/>
  <c r="C45" i="54"/>
  <c r="C39" i="54"/>
  <c r="C33" i="54"/>
  <c r="C24" i="54"/>
  <c r="C11" i="54"/>
  <c r="F60" i="53"/>
  <c r="E60" i="53"/>
  <c r="D60" i="53"/>
  <c r="C60" i="53"/>
  <c r="F54" i="53"/>
  <c r="E54" i="53"/>
  <c r="D54" i="53"/>
  <c r="C54" i="53"/>
  <c r="B52" i="53"/>
  <c r="F47" i="53"/>
  <c r="F50" i="53" s="1"/>
  <c r="E47" i="53"/>
  <c r="E50" i="53" s="1"/>
  <c r="G22" i="53"/>
  <c r="F22" i="53"/>
  <c r="C22" i="53"/>
  <c r="N66" i="52"/>
  <c r="D58" i="52"/>
  <c r="C58" i="52"/>
  <c r="E57" i="52"/>
  <c r="F57" i="52" s="1"/>
  <c r="B57" i="52"/>
  <c r="E56" i="52"/>
  <c r="B56" i="52"/>
  <c r="E55" i="52"/>
  <c r="G55" i="52" s="1"/>
  <c r="B55" i="52"/>
  <c r="D52" i="52"/>
  <c r="C52" i="52"/>
  <c r="G51" i="52"/>
  <c r="F51" i="52"/>
  <c r="B51" i="52"/>
  <c r="G50" i="52"/>
  <c r="I50" i="52" s="1"/>
  <c r="F50" i="52"/>
  <c r="H50" i="52" s="1"/>
  <c r="B50" i="52"/>
  <c r="S49" i="52"/>
  <c r="R49" i="52"/>
  <c r="G49" i="52"/>
  <c r="I49" i="52" s="1"/>
  <c r="Q49" i="52" s="1"/>
  <c r="F49" i="52"/>
  <c r="H49" i="52" s="1"/>
  <c r="B49" i="52"/>
  <c r="G48" i="52"/>
  <c r="I48" i="52" s="1"/>
  <c r="Q48" i="52" s="1"/>
  <c r="F48" i="52"/>
  <c r="H48" i="52" s="1"/>
  <c r="B48" i="52"/>
  <c r="W47" i="52"/>
  <c r="W50" i="52" s="1"/>
  <c r="S47" i="52"/>
  <c r="E47" i="52"/>
  <c r="G47" i="52" s="1"/>
  <c r="I47" i="52" s="1"/>
  <c r="B47" i="52"/>
  <c r="T44" i="52"/>
  <c r="D44" i="52"/>
  <c r="C44" i="52"/>
  <c r="X43" i="52"/>
  <c r="W43" i="52"/>
  <c r="E43" i="52"/>
  <c r="G43" i="52" s="1"/>
  <c r="I43" i="52" s="1"/>
  <c r="Q43" i="52" s="1"/>
  <c r="B43" i="52"/>
  <c r="H42" i="52"/>
  <c r="G42" i="52"/>
  <c r="I42" i="52" s="1"/>
  <c r="Q42" i="52" s="1"/>
  <c r="B42" i="52"/>
  <c r="X41" i="52"/>
  <c r="W41" i="52"/>
  <c r="E41" i="52"/>
  <c r="G41" i="52" s="1"/>
  <c r="I41" i="52" s="1"/>
  <c r="Q41" i="52" s="1"/>
  <c r="B41" i="52"/>
  <c r="G40" i="52"/>
  <c r="I40" i="52" s="1"/>
  <c r="F40" i="52"/>
  <c r="H40" i="52" s="1"/>
  <c r="B40" i="52"/>
  <c r="X39" i="52"/>
  <c r="W39" i="52"/>
  <c r="E39" i="52"/>
  <c r="F39" i="52" s="1"/>
  <c r="H39" i="52" s="1"/>
  <c r="B39" i="52"/>
  <c r="X38" i="52"/>
  <c r="W38" i="52"/>
  <c r="E38" i="52"/>
  <c r="G38" i="52" s="1"/>
  <c r="I38" i="52" s="1"/>
  <c r="Q38" i="52" s="1"/>
  <c r="B38" i="52"/>
  <c r="W37" i="52"/>
  <c r="E37" i="52"/>
  <c r="F37" i="52" s="1"/>
  <c r="B37" i="52"/>
  <c r="T34" i="52"/>
  <c r="E32" i="52"/>
  <c r="G32" i="52" s="1"/>
  <c r="I32" i="52" s="1"/>
  <c r="Q32" i="52" s="1"/>
  <c r="B32" i="52"/>
  <c r="X30" i="52"/>
  <c r="W30" i="52"/>
  <c r="E30" i="52"/>
  <c r="F30" i="52" s="1"/>
  <c r="H30" i="52" s="1"/>
  <c r="P30" i="52" s="1"/>
  <c r="D30" i="52"/>
  <c r="B30" i="52" s="1"/>
  <c r="X29" i="52"/>
  <c r="W29" i="52"/>
  <c r="E29" i="52"/>
  <c r="G29" i="52" s="1"/>
  <c r="I29" i="52" s="1"/>
  <c r="Q29" i="52" s="1"/>
  <c r="B29" i="52"/>
  <c r="E31" i="52"/>
  <c r="G31" i="52" s="1"/>
  <c r="I31" i="52" s="1"/>
  <c r="Q28" i="52" s="1"/>
  <c r="B31" i="52"/>
  <c r="G27" i="52"/>
  <c r="I27" i="52" s="1"/>
  <c r="F27" i="52"/>
  <c r="H27" i="52" s="1"/>
  <c r="B27" i="52"/>
  <c r="X26" i="52"/>
  <c r="W26" i="52"/>
  <c r="E26" i="52"/>
  <c r="G26" i="52" s="1"/>
  <c r="I26" i="52" s="1"/>
  <c r="B26" i="52"/>
  <c r="W25" i="52"/>
  <c r="E25" i="52"/>
  <c r="G25" i="52" s="1"/>
  <c r="B25" i="52"/>
  <c r="L51" i="52" l="1"/>
  <c r="G37" i="52"/>
  <c r="I37" i="52" s="1"/>
  <c r="S50" i="52"/>
  <c r="B44" i="52"/>
  <c r="F32" i="52"/>
  <c r="H32" i="52" s="1"/>
  <c r="P32" i="52" s="1"/>
  <c r="G30" i="52"/>
  <c r="I30" i="52" s="1"/>
  <c r="Q30" i="52" s="1"/>
  <c r="Q26" i="52"/>
  <c r="W34" i="52"/>
  <c r="B58" i="52"/>
  <c r="B52" i="52"/>
  <c r="B59" i="52" s="1"/>
  <c r="X44" i="52"/>
  <c r="X34" i="52"/>
  <c r="W44" i="52"/>
  <c r="C67" i="54"/>
  <c r="C34" i="54"/>
  <c r="J77" i="54"/>
  <c r="Q47" i="52"/>
  <c r="Q50" i="52" s="1"/>
  <c r="I52" i="52"/>
  <c r="M42" i="52"/>
  <c r="N42" i="52" s="1"/>
  <c r="I25" i="52"/>
  <c r="F25" i="52"/>
  <c r="F29" i="52"/>
  <c r="H29" i="52" s="1"/>
  <c r="M50" i="52"/>
  <c r="N50" i="52" s="1"/>
  <c r="H37" i="52"/>
  <c r="T49" i="52"/>
  <c r="T50" i="52" s="1"/>
  <c r="M51" i="52"/>
  <c r="N51" i="52" s="1"/>
  <c r="L52" i="52"/>
  <c r="P49" i="52"/>
  <c r="M49" i="52"/>
  <c r="N49" i="52" s="1"/>
  <c r="P39" i="52"/>
  <c r="G56" i="52"/>
  <c r="F56" i="52"/>
  <c r="K56" i="52" s="1"/>
  <c r="P48" i="52"/>
  <c r="G52" i="52"/>
  <c r="C59" i="52"/>
  <c r="F38" i="52"/>
  <c r="H38" i="52" s="1"/>
  <c r="F26" i="52"/>
  <c r="H26" i="52" s="1"/>
  <c r="F31" i="52"/>
  <c r="H31" i="52" s="1"/>
  <c r="P28" i="52" s="1"/>
  <c r="G57" i="52"/>
  <c r="J57" i="52" s="1"/>
  <c r="G39" i="52"/>
  <c r="I39" i="52" s="1"/>
  <c r="Q39" i="52" s="1"/>
  <c r="F41" i="52"/>
  <c r="H41" i="52" s="1"/>
  <c r="F43" i="52"/>
  <c r="H43" i="52" s="1"/>
  <c r="F47" i="52"/>
  <c r="F55" i="52"/>
  <c r="D59" i="52"/>
  <c r="W53" i="52" l="1"/>
  <c r="G44" i="52"/>
  <c r="G58" i="52"/>
  <c r="X53" i="52"/>
  <c r="F44" i="52"/>
  <c r="S57" i="52"/>
  <c r="K58" i="52"/>
  <c r="P37" i="52"/>
  <c r="H44" i="52"/>
  <c r="J55" i="52"/>
  <c r="F58" i="52"/>
  <c r="H47" i="52"/>
  <c r="F52" i="52"/>
  <c r="I44" i="52"/>
  <c r="Q37" i="52"/>
  <c r="Q44" i="52" s="1"/>
  <c r="P29" i="52"/>
  <c r="H25" i="52"/>
  <c r="U49" i="52"/>
  <c r="Q25" i="52"/>
  <c r="Q34" i="52" s="1"/>
  <c r="P26" i="52"/>
  <c r="P43" i="52"/>
  <c r="P41" i="52"/>
  <c r="P38" i="52"/>
  <c r="G59" i="52" l="1"/>
  <c r="S32" i="52"/>
  <c r="K32" i="52" s="1"/>
  <c r="S28" i="52"/>
  <c r="K31" i="52" s="1"/>
  <c r="I60" i="52"/>
  <c r="F59" i="52"/>
  <c r="S43" i="52"/>
  <c r="K43" i="52" s="1"/>
  <c r="S37" i="52"/>
  <c r="S41" i="52"/>
  <c r="K41" i="52" s="1"/>
  <c r="S26" i="52"/>
  <c r="K26" i="52" s="1"/>
  <c r="S39" i="52"/>
  <c r="K39" i="52" s="1"/>
  <c r="S30" i="52"/>
  <c r="K30" i="52" s="1"/>
  <c r="S27" i="52"/>
  <c r="K27" i="52" s="1"/>
  <c r="S38" i="52"/>
  <c r="K38" i="52" s="1"/>
  <c r="S29" i="52"/>
  <c r="K29" i="52" s="1"/>
  <c r="S25" i="52"/>
  <c r="H52" i="52"/>
  <c r="P47" i="52"/>
  <c r="J48" i="52"/>
  <c r="J58" i="52"/>
  <c r="P25" i="52"/>
  <c r="P44" i="52"/>
  <c r="K33" i="52" l="1"/>
  <c r="K34" i="52" s="1"/>
  <c r="S34" i="52"/>
  <c r="K44" i="52"/>
  <c r="J30" i="52"/>
  <c r="J25" i="52"/>
  <c r="J40" i="52"/>
  <c r="M40" i="52" s="1"/>
  <c r="N40" i="52" s="1"/>
  <c r="J32" i="52"/>
  <c r="R32" i="52" s="1"/>
  <c r="U32" i="52" s="1"/>
  <c r="J29" i="52"/>
  <c r="J26" i="52"/>
  <c r="J38" i="52"/>
  <c r="J37" i="52"/>
  <c r="J47" i="52"/>
  <c r="J43" i="52"/>
  <c r="J31" i="52"/>
  <c r="J27" i="52"/>
  <c r="M27" i="52" s="1"/>
  <c r="N27" i="52" s="1"/>
  <c r="J39" i="52"/>
  <c r="J41" i="52"/>
  <c r="R48" i="52"/>
  <c r="M48" i="52"/>
  <c r="N48" i="52" s="1"/>
  <c r="P50" i="52"/>
  <c r="Q62" i="52"/>
  <c r="S44" i="52"/>
  <c r="P34" i="52"/>
  <c r="R28" i="52" l="1"/>
  <c r="U28" i="52" s="1"/>
  <c r="J33" i="52"/>
  <c r="J34" i="52" s="1"/>
  <c r="K60" i="52"/>
  <c r="R43" i="52"/>
  <c r="U43" i="52" s="1"/>
  <c r="M43" i="52"/>
  <c r="N43" i="52" s="1"/>
  <c r="R47" i="52"/>
  <c r="J52" i="52"/>
  <c r="M47" i="52"/>
  <c r="J44" i="52"/>
  <c r="R37" i="52"/>
  <c r="M37" i="52"/>
  <c r="R38" i="52"/>
  <c r="U38" i="52" s="1"/>
  <c r="M38" i="52"/>
  <c r="N38" i="52" s="1"/>
  <c r="R26" i="52"/>
  <c r="U26" i="52" s="1"/>
  <c r="M26" i="52"/>
  <c r="N26" i="52" s="1"/>
  <c r="R29" i="52"/>
  <c r="U29" i="52" s="1"/>
  <c r="M29" i="52"/>
  <c r="N29" i="52" s="1"/>
  <c r="M32" i="52"/>
  <c r="N32" i="52" s="1"/>
  <c r="R41" i="52"/>
  <c r="U41" i="52" s="1"/>
  <c r="M41" i="52"/>
  <c r="N41" i="52" s="1"/>
  <c r="R25" i="52"/>
  <c r="M25" i="52"/>
  <c r="R39" i="52"/>
  <c r="U39" i="52" s="1"/>
  <c r="M39" i="52"/>
  <c r="N39" i="52" s="1"/>
  <c r="R30" i="52"/>
  <c r="U30" i="52" s="1"/>
  <c r="M30" i="52"/>
  <c r="N30" i="52" s="1"/>
  <c r="M31" i="52"/>
  <c r="N31" i="52" l="1"/>
  <c r="N33" i="52" s="1"/>
  <c r="M33" i="52"/>
  <c r="M34" i="52" s="1"/>
  <c r="R34" i="52"/>
  <c r="U34" i="52" s="1"/>
  <c r="U25" i="52"/>
  <c r="N37" i="52"/>
  <c r="N44" i="52" s="1"/>
  <c r="M44" i="52"/>
  <c r="R44" i="52"/>
  <c r="U44" i="52" s="1"/>
  <c r="U37" i="52"/>
  <c r="M65" i="52"/>
  <c r="M52" i="52"/>
  <c r="N47" i="52"/>
  <c r="N52" i="52" s="1"/>
  <c r="N25" i="52"/>
  <c r="J60" i="52"/>
  <c r="R50" i="52"/>
  <c r="U47" i="52"/>
  <c r="N34" i="52" l="1"/>
  <c r="N59" i="52" s="1"/>
  <c r="N61" i="52"/>
  <c r="N63" i="52" s="1"/>
  <c r="R57" i="52"/>
  <c r="U50" i="52"/>
  <c r="F34" i="43" l="1"/>
  <c r="F33" i="43"/>
  <c r="F32" i="43"/>
  <c r="K60" i="4" l="1"/>
  <c r="K61" i="4" s="1"/>
  <c r="R11" i="4" l="1"/>
  <c r="R12" i="4" s="1"/>
  <c r="E35" i="43" l="1"/>
  <c r="D35" i="43"/>
  <c r="C35" i="43"/>
  <c r="F35" i="43" l="1"/>
  <c r="F7" i="4" l="1"/>
  <c r="F5" i="5"/>
  <c r="J27" i="5" l="1"/>
  <c r="B15" i="5" l="1"/>
  <c r="D33" i="5" l="1"/>
  <c r="N33" i="5"/>
  <c r="C33" i="5"/>
  <c r="D32" i="5"/>
  <c r="K32" i="5"/>
  <c r="C32" i="5"/>
  <c r="D29" i="5"/>
  <c r="K29" i="5"/>
  <c r="D30" i="5"/>
  <c r="K30" i="5"/>
  <c r="C30" i="5"/>
  <c r="C29" i="5"/>
  <c r="D27" i="5"/>
  <c r="K27" i="5"/>
  <c r="C27" i="5"/>
  <c r="D26" i="5"/>
  <c r="J26" i="5"/>
  <c r="C26" i="5"/>
  <c r="D23" i="5"/>
  <c r="J23" i="5"/>
  <c r="D24" i="5"/>
  <c r="J24" i="5"/>
  <c r="D25" i="5"/>
  <c r="J25" i="5"/>
  <c r="C24" i="5"/>
  <c r="C25" i="5"/>
  <c r="C23" i="5"/>
  <c r="D21" i="5"/>
  <c r="J21" i="5"/>
  <c r="D22" i="5"/>
  <c r="J22" i="5"/>
  <c r="C22" i="5"/>
  <c r="C21" i="5"/>
  <c r="D18" i="5"/>
  <c r="J18" i="5"/>
  <c r="D19" i="5"/>
  <c r="D20" i="5"/>
  <c r="J20" i="5"/>
  <c r="C19" i="5"/>
  <c r="C20" i="5"/>
  <c r="C18" i="5"/>
  <c r="D17" i="5"/>
  <c r="J17" i="5"/>
  <c r="C17" i="5"/>
  <c r="D16" i="5"/>
  <c r="I16" i="5"/>
  <c r="C16" i="5"/>
  <c r="I15" i="5"/>
  <c r="D15" i="5"/>
  <c r="C15" i="5"/>
  <c r="I12" i="5"/>
  <c r="I13" i="5"/>
  <c r="C13" i="5"/>
  <c r="C12" i="5"/>
  <c r="D11" i="5"/>
  <c r="H11" i="5"/>
  <c r="C11" i="5"/>
  <c r="H10" i="5"/>
  <c r="D10" i="5"/>
  <c r="C10" i="5"/>
  <c r="H9" i="5"/>
  <c r="H8" i="5"/>
  <c r="C9" i="5"/>
  <c r="C8" i="5"/>
  <c r="D7" i="5"/>
  <c r="C7" i="5"/>
  <c r="G7" i="5"/>
  <c r="C4" i="5"/>
  <c r="C12" i="9" l="1"/>
  <c r="B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Hallberg</author>
    <author>Hallberg Ingrid</author>
  </authors>
  <commentList>
    <comment ref="E8" authorId="0" shapeId="0" xr:uid="{00000000-0006-0000-0300-000001000000}">
      <text>
        <r>
          <rPr>
            <b/>
            <sz val="9"/>
            <color indexed="81"/>
            <rFont val="Tahoma"/>
            <family val="2"/>
          </rPr>
          <t xml:space="preserve">EKO:
</t>
        </r>
        <r>
          <rPr>
            <sz val="9"/>
            <color indexed="81"/>
            <rFont val="Tahoma"/>
            <family val="2"/>
          </rPr>
          <t xml:space="preserve">Normalt den tid aktivitetens ska vara färdigställd.
För vissa aktiviteter visas när den påbörjas då sluttid inte är möjlig att schemalägga.
</t>
        </r>
      </text>
    </comment>
    <comment ref="C20" authorId="0" shapeId="0" xr:uid="{00000000-0006-0000-0300-000002000000}">
      <text>
        <r>
          <rPr>
            <b/>
            <sz val="9"/>
            <color indexed="81"/>
            <rFont val="Tahoma"/>
            <family val="2"/>
          </rPr>
          <t>EKO:</t>
        </r>
        <r>
          <rPr>
            <sz val="9"/>
            <color indexed="81"/>
            <rFont val="Tahoma"/>
            <family val="2"/>
          </rPr>
          <t xml:space="preserve">
Data Tillgängligt för EKO dagen efter</t>
        </r>
      </text>
    </comment>
    <comment ref="C21" authorId="0" shapeId="0" xr:uid="{00000000-0006-0000-0300-000003000000}">
      <text>
        <r>
          <rPr>
            <b/>
            <sz val="9"/>
            <color indexed="81"/>
            <rFont val="Tahoma"/>
            <family val="2"/>
          </rPr>
          <t>EKO:</t>
        </r>
        <r>
          <rPr>
            <sz val="9"/>
            <color indexed="81"/>
            <rFont val="Tahoma"/>
            <family val="2"/>
          </rPr>
          <t xml:space="preserve">
Datum tillgängligt för EKO dagen efter
</t>
        </r>
      </text>
    </comment>
    <comment ref="C25" authorId="1" shapeId="0" xr:uid="{00000000-0006-0000-0300-000004000000}">
      <text>
        <r>
          <rPr>
            <sz val="9"/>
            <color indexed="81"/>
            <rFont val="Tahoma"/>
            <family val="2"/>
          </rPr>
          <t xml:space="preserve"> påsklov 14-23/4
</t>
        </r>
      </text>
    </comment>
    <comment ref="C31" authorId="1" shapeId="0" xr:uid="{00000000-0006-0000-0300-000005000000}">
      <text>
        <r>
          <rPr>
            <sz val="9"/>
            <color indexed="81"/>
            <rFont val="Tahoma"/>
            <family val="2"/>
          </rPr>
          <t xml:space="preserve">EKO:
Påminn om avstämning enl prognosbilaga 9
</t>
        </r>
      </text>
    </comment>
    <comment ref="C63" authorId="0" shapeId="0" xr:uid="{00000000-0006-0000-0300-000008000000}">
      <text>
        <r>
          <rPr>
            <b/>
            <sz val="9"/>
            <color indexed="81"/>
            <rFont val="Tahoma"/>
            <family val="2"/>
          </rPr>
          <t>EKO:</t>
        </r>
        <r>
          <rPr>
            <sz val="9"/>
            <color indexed="81"/>
            <rFont val="Tahoma"/>
            <family val="2"/>
          </rPr>
          <t xml:space="preserve">
Sedan noll 100/200 per fak- Pia, Eva, Ingrid
</t>
        </r>
      </text>
    </comment>
    <comment ref="M65" authorId="0" shapeId="0" xr:uid="{743AA52F-8F65-4784-8B13-EF8783263996}">
      <text>
        <r>
          <rPr>
            <b/>
            <sz val="9"/>
            <color indexed="81"/>
            <rFont val="Tahoma"/>
            <family val="2"/>
          </rPr>
          <t>Deadline till Plan chef 
men lämnas i juli innan semester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Ingrid Hallberg</author>
  </authors>
  <commentList>
    <comment ref="C8" authorId="0" shapeId="0" xr:uid="{00000000-0006-0000-0400-000002000000}">
      <text>
        <r>
          <rPr>
            <b/>
            <sz val="9"/>
            <color indexed="81"/>
            <rFont val="Tahoma"/>
            <family val="2"/>
          </rPr>
          <t>EKO:</t>
        </r>
        <r>
          <rPr>
            <sz val="9"/>
            <color indexed="81"/>
            <rFont val="Tahoma"/>
            <family val="2"/>
          </rPr>
          <t xml:space="preserve">
Data Tillgängligt för EKO dagen efter</t>
        </r>
      </text>
    </comment>
    <comment ref="C9" authorId="0" shapeId="0" xr:uid="{00000000-0006-0000-0400-000003000000}">
      <text>
        <r>
          <rPr>
            <b/>
            <sz val="9"/>
            <color indexed="81"/>
            <rFont val="Tahoma"/>
            <family val="2"/>
          </rPr>
          <t>EKO:</t>
        </r>
        <r>
          <rPr>
            <sz val="9"/>
            <color indexed="81"/>
            <rFont val="Tahoma"/>
            <family val="2"/>
          </rPr>
          <t xml:space="preserve">
Datum tillgängligt för EKO dagen efter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Ingrid Hallberg</author>
  </authors>
  <commentList>
    <comment ref="C30" authorId="0" shapeId="0" xr:uid="{00000000-0006-0000-1100-000001000000}">
      <text>
        <r>
          <rPr>
            <b/>
            <sz val="9"/>
            <color indexed="81"/>
            <rFont val="Tahoma"/>
            <family val="2"/>
          </rPr>
          <t>OBS! bara vissa I o K ska budgeteras på budgetkonton. Övriga på aktuellt konto</t>
        </r>
        <r>
          <rPr>
            <sz val="9"/>
            <color indexed="81"/>
            <rFont val="Tahoma"/>
            <family val="2"/>
          </rPr>
          <t xml:space="preserve">
</t>
        </r>
      </text>
    </comment>
  </commentList>
</comments>
</file>

<file path=xl/sharedStrings.xml><?xml version="1.0" encoding="utf-8"?>
<sst xmlns="http://schemas.openxmlformats.org/spreadsheetml/2006/main" count="1322" uniqueCount="921">
  <si>
    <t>MITTUNIVERSITETET</t>
  </si>
  <si>
    <t>Ekonomiavdelningen</t>
  </si>
  <si>
    <t>Revideringar enl kolumn A nedan</t>
  </si>
  <si>
    <t>Reviderad</t>
  </si>
  <si>
    <t>Kommentar</t>
  </si>
  <si>
    <t>Process</t>
  </si>
  <si>
    <t>Budget- och prognosprocesser</t>
  </si>
  <si>
    <t>Flöde Hypergene</t>
  </si>
  <si>
    <t>Bilaga 1.1</t>
  </si>
  <si>
    <t>Tidplan Budgetgrupp</t>
  </si>
  <si>
    <t>Bilaga 1.2</t>
  </si>
  <si>
    <t>Tidplan avd. ekonomer och chefer (delar av tidplan bil 1.1) inkl överblicksbild tider</t>
  </si>
  <si>
    <t>Bilaga 2</t>
  </si>
  <si>
    <t>Prognosvärden, personalkostnader</t>
  </si>
  <si>
    <t>Bilaga 3a, 3b</t>
  </si>
  <si>
    <t>Budgetvärden lokaler, kontorsprocent</t>
  </si>
  <si>
    <t>Bilaga 4</t>
  </si>
  <si>
    <t>Bilaga 5</t>
  </si>
  <si>
    <t>Budgetvärden kärnverksamhet, anslagsfinansierad grundutbildning (GU)</t>
  </si>
  <si>
    <t>Bilaga 6</t>
  </si>
  <si>
    <t>Budgetvärden kärnverksamhet, anslagsfinansierad forskning (FO)</t>
  </si>
  <si>
    <t>Bilaga 7</t>
  </si>
  <si>
    <t>Särskilda satsningar anslag samt bidrag via Kammarkollegiet ( Anslag 2:64, 2:65, 2:67)</t>
  </si>
  <si>
    <t>Bilaga 8</t>
  </si>
  <si>
    <t>Budgetvärden ramar FÖRV</t>
  </si>
  <si>
    <t>Bilaga 9</t>
  </si>
  <si>
    <t>Budgetvärden overheadprocent kärnverksamhet samt universitetesgemensam stödverksamhet per fakultet</t>
  </si>
  <si>
    <t>Bilaga 10</t>
  </si>
  <si>
    <t>Investeringar, definition och vilka investeringar som budgeteras/bokförs var</t>
  </si>
  <si>
    <t>Bilaga 11</t>
  </si>
  <si>
    <t>Mall Underlag Interna överenskommelser</t>
  </si>
  <si>
    <t>Bilaga 12</t>
  </si>
  <si>
    <t>Specifikation av 9-konton för kontering interna intäkter inkl samfinansiering inkl nettningsnivå</t>
  </si>
  <si>
    <t>Bilaga 13</t>
  </si>
  <si>
    <t>Checklista avstämning slutlig budget/prognos i Hypergene</t>
  </si>
  <si>
    <t>Bilaga 14</t>
  </si>
  <si>
    <t>Budgetkonton Hypergene fr o m 2018</t>
  </si>
  <si>
    <t>För budget:</t>
  </si>
  <si>
    <t>Separat bilaga Mall Investeringsäskande Excel som underlag för registrering i Hypergene- ligger under EKO/eko_delat/. Används vid behov</t>
  </si>
  <si>
    <t>OBS! Påminn om Excelmallen räknar schablonavskrivningskostnad från ht resp vt. Hypergene från anskaffningsmånad.</t>
  </si>
  <si>
    <t>Separat bilaga Mall beräkning kontorsprocent- ligger på weben under EKO/Budget o Prognos samt under EKO/eko_delat/Rutiner och mallar/Kontorsprocent</t>
  </si>
  <si>
    <t>Separat Excelfil med areor lokaler från CAMP vanligtvis under EKO/eko_delat/Rutiner och mallar/Budget och prognos/Budget 2022</t>
  </si>
  <si>
    <t xml:space="preserve"> OBS! för budget 2021 kontaktas CAMPs avdelningsekonom för specifikationer</t>
  </si>
  <si>
    <t>Separat Excel fil för ytterligare investeringsprognos ytterligare 4 år utöver budgetåret (till flerårsbudget)</t>
  </si>
  <si>
    <t>EKO/ eko_delat/ 1 Planerings- och uppföljningsprocessen/ 1.2 Stöd- och kärnverksamheten/ Budget 2022/ Investeringsprognos flera år.</t>
  </si>
  <si>
    <t>Processbeskrivning för budget och prognos i Hypergene</t>
  </si>
  <si>
    <t>Not 1) Budget</t>
  </si>
  <si>
    <t>Not 2) Prognos</t>
  </si>
  <si>
    <t>Svart = Tidplan Prognos</t>
  </si>
  <si>
    <t>Bilaga 1:1</t>
  </si>
  <si>
    <t>Vita celler tider fr fg år</t>
  </si>
  <si>
    <t>Gula celler tider/ motsv veckodagar fr fg år</t>
  </si>
  <si>
    <t>Orange celler är förslag rev datum</t>
  </si>
  <si>
    <t>Gröna celler klara för Prognos</t>
  </si>
  <si>
    <t>länkas till bila 1.2</t>
  </si>
  <si>
    <t>Ansvarig/</t>
  </si>
  <si>
    <t>Art</t>
  </si>
  <si>
    <t>Vecka</t>
  </si>
  <si>
    <t>Aktivitet</t>
  </si>
  <si>
    <t>Avser</t>
  </si>
  <si>
    <t>Kl</t>
  </si>
  <si>
    <t>Dec-Jan</t>
  </si>
  <si>
    <t>Feb</t>
  </si>
  <si>
    <t>Mar</t>
  </si>
  <si>
    <t>Apr</t>
  </si>
  <si>
    <t>Maj</t>
  </si>
  <si>
    <t>Juni</t>
  </si>
  <si>
    <t>Jul</t>
  </si>
  <si>
    <t>Aug</t>
  </si>
  <si>
    <t>Sep</t>
  </si>
  <si>
    <t>Okt</t>
  </si>
  <si>
    <t>Nov</t>
  </si>
  <si>
    <t>Dec</t>
  </si>
  <si>
    <t>B/P</t>
  </si>
  <si>
    <t>Första planering prognosarbete våren</t>
  </si>
  <si>
    <t>Ingrid</t>
  </si>
  <si>
    <t>nov</t>
  </si>
  <si>
    <t>X</t>
  </si>
  <si>
    <t>Första planeringsmöte prognosarbete våren samt prel budgettidplan höst</t>
  </si>
  <si>
    <t>Budgetgrupp</t>
  </si>
  <si>
    <t>10-11</t>
  </si>
  <si>
    <t>möte kallat</t>
  </si>
  <si>
    <t>Ytt avstämningsmöte efter remiss</t>
  </si>
  <si>
    <t>9-9.30</t>
  </si>
  <si>
    <t>Planeringsmöte systemadm ULS</t>
  </si>
  <si>
    <t>Ingrid, Carina, Kenneth</t>
  </si>
  <si>
    <t>Möte gällande procentsatser löneökning för Prognos- EKO/HR</t>
  </si>
  <si>
    <t>Ingrid, Bea, Camilla, EKO chef</t>
  </si>
  <si>
    <t>febr</t>
  </si>
  <si>
    <t>budgetgrupp inkl Anna L</t>
  </si>
  <si>
    <t>17/2</t>
  </si>
  <si>
    <t>US Åsred mm</t>
  </si>
  <si>
    <t>Grunddata prognos uppdateras Hypergene - maskinell o manuell indata</t>
  </si>
  <si>
    <t>Ingrid, Bea</t>
  </si>
  <si>
    <t>v9</t>
  </si>
  <si>
    <t>Eventuellt Justerade takbelopp avdelningar (inom fak)</t>
  </si>
  <si>
    <t>Pia, Eva</t>
  </si>
  <si>
    <t>v9-10</t>
  </si>
  <si>
    <t>Deadline EKOs budgetgrupp revideringar i bilagor och anvisningar</t>
  </si>
  <si>
    <t>budgetgrupp</t>
  </si>
  <si>
    <t>26/2</t>
  </si>
  <si>
    <t>Uppstartsmöte prognosarbete - Teams</t>
  </si>
  <si>
    <t>samtliga</t>
  </si>
  <si>
    <t>10-10.30</t>
  </si>
  <si>
    <r>
      <t xml:space="preserve">Deadline </t>
    </r>
    <r>
      <rPr>
        <b/>
        <u/>
        <sz val="9"/>
        <rFont val="Arial"/>
        <family val="2"/>
      </rPr>
      <t>registrering</t>
    </r>
    <r>
      <rPr>
        <b/>
        <sz val="9"/>
        <rFont val="Arial"/>
        <family val="2"/>
      </rPr>
      <t xml:space="preserve"> tjänsteplanering </t>
    </r>
    <r>
      <rPr>
        <b/>
        <u/>
        <sz val="9"/>
        <rFont val="Arial"/>
        <family val="2"/>
      </rPr>
      <t xml:space="preserve">i </t>
    </r>
    <r>
      <rPr>
        <b/>
        <sz val="9"/>
        <rFont val="Arial"/>
        <family val="2"/>
      </rPr>
      <t>Retendo för prognos EKO</t>
    </r>
  </si>
  <si>
    <r>
      <t>Deadline</t>
    </r>
    <r>
      <rPr>
        <b/>
        <u/>
        <sz val="9"/>
        <rFont val="Arial"/>
        <family val="2"/>
      </rPr>
      <t xml:space="preserve"> registrering </t>
    </r>
    <r>
      <rPr>
        <b/>
        <sz val="9"/>
        <rFont val="Arial"/>
        <family val="2"/>
      </rPr>
      <t>intäkter</t>
    </r>
    <r>
      <rPr>
        <b/>
        <u/>
        <sz val="9"/>
        <rFont val="Arial"/>
        <family val="2"/>
      </rPr>
      <t xml:space="preserve"> i</t>
    </r>
    <r>
      <rPr>
        <b/>
        <sz val="9"/>
        <rFont val="Arial"/>
        <family val="2"/>
      </rPr>
      <t xml:space="preserve"> Stina för prognos EKO </t>
    </r>
  </si>
  <si>
    <t xml:space="preserve"> </t>
  </si>
  <si>
    <t>samtliga avd/inst</t>
  </si>
  <si>
    <t>Avstämning ut- och in-lån</t>
  </si>
  <si>
    <t>13-14</t>
  </si>
  <si>
    <t>Revidering prognos kontor, speciallokaler efter debidetering kvartal 1</t>
  </si>
  <si>
    <t>Anna-Carin H</t>
  </si>
  <si>
    <t>v13</t>
  </si>
  <si>
    <t xml:space="preserve">Skärtorsdag - annandag påsk </t>
  </si>
  <si>
    <t>Skolor påsklov</t>
  </si>
  <si>
    <t>US  (ingen ekonomi)</t>
  </si>
  <si>
    <t>Trigger</t>
  </si>
  <si>
    <t>Första körning fördelningstrigger- visar prognos under Ekonomirapporter. Sedan varje dag till deadline</t>
  </si>
  <si>
    <t>v 15</t>
  </si>
  <si>
    <t xml:space="preserve">Regeringen </t>
  </si>
  <si>
    <t>Avstämning avd, tot fak o tot univgem stöd</t>
  </si>
  <si>
    <t>Pia, Eva, samordn FÖRV</t>
  </si>
  <si>
    <t>v17-18</t>
  </si>
  <si>
    <t>Tot Fakultets löner kärnverks GU, UTBproj, FO proj för Beräkning univ gem stöd per fakultet - PREL</t>
  </si>
  <si>
    <t>17/4</t>
  </si>
  <si>
    <t>prel tid</t>
  </si>
  <si>
    <t>Beräkning univ gem stödverks per fakultet  till resp fak- PREL</t>
  </si>
  <si>
    <t>första omräkning</t>
  </si>
  <si>
    <t>17-18</t>
  </si>
  <si>
    <t>Kommentarer prognos enligt anvisningar,avdelningar</t>
  </si>
  <si>
    <t>samtliga avd ekonomer</t>
  </si>
  <si>
    <t>Prognos räntor tot Miun intäkt kostnad.</t>
  </si>
  <si>
    <t>Anna-Karin, Thomas</t>
  </si>
  <si>
    <t xml:space="preserve">Avstämning Prognos total lokalkostnad Miun </t>
  </si>
  <si>
    <t>Prel slutjustering Miun tot</t>
  </si>
  <si>
    <t xml:space="preserve">Förberedelse dialogmaterial avd o fak tot och univ gem stöd tot </t>
  </si>
  <si>
    <t>Ytterligare HST/HPR prognos för ev omfördelning av anslag/fak inkl förslag beslut</t>
  </si>
  <si>
    <t>v19</t>
  </si>
  <si>
    <t>HST/HPR</t>
  </si>
  <si>
    <t>HST, HPR Prognos till Utb departementet</t>
  </si>
  <si>
    <t xml:space="preserve">regleringsbrev </t>
  </si>
  <si>
    <t xml:space="preserve">US </t>
  </si>
  <si>
    <t>9-10/6</t>
  </si>
  <si>
    <t>17-20</t>
  </si>
  <si>
    <t>Verksamhetsdialoger NMT</t>
  </si>
  <si>
    <t>NMT</t>
  </si>
  <si>
    <t>19-20</t>
  </si>
  <si>
    <t>Verksamhetsdialoger HUV</t>
  </si>
  <si>
    <t>HUV</t>
  </si>
  <si>
    <t>Verksamhetsdialoger FÖRV (exkl ekonomi)</t>
  </si>
  <si>
    <t>FÖRV</t>
  </si>
  <si>
    <t>Ev justeringar avd-/inst-prognoser efter dialoger- sker löpande efter dialog</t>
  </si>
  <si>
    <t>aktuella avd, inst</t>
  </si>
  <si>
    <t>Ev justeringar totalnivåer efter dialoger</t>
  </si>
  <si>
    <t>Fördelningstrigger efter rev</t>
  </si>
  <si>
    <t>KOLLA ATT Res räkn är identiska under uppgiftsdelen och resultaträkning - MIUN TOT</t>
  </si>
  <si>
    <t>Beräkning univ gem stödverks per fakultet  till resp fak</t>
  </si>
  <si>
    <t>andra ev slutlig omräkning</t>
  </si>
  <si>
    <t>Prognos per totalt fakultet/centralt stöd klarmarkerade i Hypergene av fak/förv-ekonom</t>
  </si>
  <si>
    <t>v20</t>
  </si>
  <si>
    <t>Prognos per fakultet/centralt stöd klarmarkerade i Hypergene av dekan/chef</t>
  </si>
  <si>
    <t>chefer totalnivåer</t>
  </si>
  <si>
    <t>v 20</t>
  </si>
  <si>
    <t>Kommentarer prognos, totalnivåer fak, univ gem stöd  enligt anvisningar</t>
  </si>
  <si>
    <t>Slutjusteringar Miun tot</t>
  </si>
  <si>
    <t>OBS! KOLLA attt resräkn är identiska under prognosuppg och ekonomirapport efter sista fördelningstrigger</t>
  </si>
  <si>
    <t>v 21</t>
  </si>
  <si>
    <t>Sammanställning material till rektorsdialog</t>
  </si>
  <si>
    <t xml:space="preserve">samtliga </t>
  </si>
  <si>
    <t>v21</t>
  </si>
  <si>
    <t xml:space="preserve">Leverans material till rektorsdialog. Lev till planeringsfunktion </t>
  </si>
  <si>
    <t>23-24</t>
  </si>
  <si>
    <t>Rektorsdialoger Miun tot, HUV, NMT. FÖRV</t>
  </si>
  <si>
    <t>samtliga på totalnivå</t>
  </si>
  <si>
    <t xml:space="preserve">Se sammantrplan </t>
  </si>
  <si>
    <t>Ev. slutjusterade prognoser avd/inst - sker löpande efter rektorsdialog</t>
  </si>
  <si>
    <t>aktuella avd/inst</t>
  </si>
  <si>
    <t>undantagsfall, avd öppnas sep för detta- sker löpande efter dialog</t>
  </si>
  <si>
    <t>Ev. slutjusterade prognoser total fakulteter samt univ gem stödverksamhet- ef rektorsdialog</t>
  </si>
  <si>
    <t xml:space="preserve">Ev Tot Fakultets löner kärnverks GU, UTBproj, FO proj för Beräkning univ gem stöd per fakultet - </t>
  </si>
  <si>
    <t>4/6</t>
  </si>
  <si>
    <t>undantagsfall justerad omräkning</t>
  </si>
  <si>
    <t>US</t>
  </si>
  <si>
    <t>juli</t>
  </si>
  <si>
    <t>Ingen komplett bokslut kv 2 d v s ingår ej i delårssrapport</t>
  </si>
  <si>
    <t>Ev. ULG prognos kv 1 mot budget för året</t>
  </si>
  <si>
    <t>EKO chef</t>
  </si>
  <si>
    <t>juni</t>
  </si>
  <si>
    <t>eller räcker det med dialogerna?? ULG eller ledningsråd?</t>
  </si>
  <si>
    <r>
      <rPr>
        <b/>
        <sz val="9"/>
        <rFont val="Arial"/>
        <family val="2"/>
      </rPr>
      <t>US</t>
    </r>
    <r>
      <rPr>
        <sz val="9"/>
        <rFont val="Arial"/>
        <family val="2"/>
      </rPr>
      <t xml:space="preserve"> delårsrapport inkl prognos kv 1  </t>
    </r>
  </si>
  <si>
    <t>Bilaga 1:2</t>
  </si>
  <si>
    <t>data länkas fr Bil 1:1</t>
  </si>
  <si>
    <t>Till avd. ekonomer samt chefer stöd- och kärnverksamhet</t>
  </si>
  <si>
    <t>Jan</t>
  </si>
  <si>
    <t>18-20</t>
  </si>
  <si>
    <t>endast undatntagsfall</t>
  </si>
  <si>
    <t>Prognosvärden personalkostnader 2025</t>
  </si>
  <si>
    <t>Budgetvärden:</t>
  </si>
  <si>
    <t>-</t>
  </si>
  <si>
    <t>Lönekostnadspåslag (arbetsgivaravg, premier etc)</t>
  </si>
  <si>
    <t>Vid behov av budgetering med olika LKP-procent per ålderskategori gäller följande procentsatser:</t>
  </si>
  <si>
    <t>För anställda födda 1988 och senare + se ytterligare villkor aktuell LKP blankett</t>
  </si>
  <si>
    <t>Pensionsgrundande lön som understiger 7,5 ibb</t>
  </si>
  <si>
    <t>upp till 37 år</t>
  </si>
  <si>
    <t>67-69 år</t>
  </si>
  <si>
    <t>För anställda födda 1937 eller tidigare</t>
  </si>
  <si>
    <t>Omräkning löneförändring, %</t>
  </si>
  <si>
    <r>
      <rPr>
        <b/>
        <sz val="10"/>
        <rFont val="Arial"/>
        <family val="2"/>
      </rPr>
      <t xml:space="preserve">   Preliminär</t>
    </r>
    <r>
      <rPr>
        <sz val="10"/>
        <rFont val="Arial"/>
        <family val="2"/>
      </rPr>
      <t xml:space="preserve"> löneuppräkning (</t>
    </r>
    <r>
      <rPr>
        <i/>
        <sz val="10"/>
        <rFont val="Arial"/>
        <family val="2"/>
      </rPr>
      <t>inklusive löneglidning</t>
    </r>
    <r>
      <rPr>
        <sz val="10"/>
        <rFont val="Arial"/>
        <family val="2"/>
      </rPr>
      <t>) beräknas på månadslön på nuvarande lönenivå t o m aug innevarande år</t>
    </r>
  </si>
  <si>
    <t>För ev justering av total lönekostnad per avdelning/institution görs justering med totalbelopp</t>
  </si>
  <si>
    <t>Bilaga 3a</t>
  </si>
  <si>
    <t>Lokalkostnad per avdelning samt årskostnad per kvm:</t>
  </si>
  <si>
    <t>Avd/inst´s lab.lokaler, datasalar och bokningsbara lokaler fördelas ut i verksamheten som direkt kostnad med kronor per kvm.</t>
  </si>
  <si>
    <t>Kontor fördelas med procentpåslag på lön (konto 4000-4061 exkl 4051). Modell för beräkning av procentsats se årets budgetanvisningar.</t>
  </si>
  <si>
    <t>I budget används innevarande års procentsatser.</t>
  </si>
  <si>
    <t>Efter att budget fastställts beräknas  och beslutas procentsatser för bokföring och prognos.</t>
  </si>
  <si>
    <t>- årshyran inkl lokalvård:</t>
  </si>
  <si>
    <r>
      <t>kr/m</t>
    </r>
    <r>
      <rPr>
        <b/>
        <vertAlign val="superscript"/>
        <sz val="8"/>
        <rFont val="Arial"/>
        <family val="2"/>
      </rPr>
      <t>2</t>
    </r>
  </si>
  <si>
    <t>I prognos revideras lokalkostnaderna efter debering lokaler kvartal 1.</t>
  </si>
  <si>
    <t>Beräknade värden total lokalkostnad per organisatorisk nedan se kolumn  i tabell nedan</t>
  </si>
  <si>
    <t>Huvuddelen av datasalar inräknas i gem kostnader och ingår därmed i indirekta kostnader d v s OH-procent</t>
  </si>
  <si>
    <t>Endast ett fåtal institutioner har datasalar med i speciallokaler</t>
  </si>
  <si>
    <t>För ev behov av grunddata från INFRA´s lokaldatabas för budget- kontakta Anna-Carin Hammar, INFRA FAS</t>
  </si>
  <si>
    <t>Total lokalkostnader för speciallokaler, bokningsbara lokaler samt grupprum registreras även som avstämningsbelopp per avd. i Hypergene.</t>
  </si>
  <si>
    <t>Budget</t>
  </si>
  <si>
    <t>...varav</t>
  </si>
  <si>
    <t>Omräkn faktor</t>
  </si>
  <si>
    <t>Deb area</t>
  </si>
  <si>
    <t>Prel. budget</t>
  </si>
  <si>
    <t>Bokningsbara</t>
  </si>
  <si>
    <t>Grupprum</t>
  </si>
  <si>
    <t xml:space="preserve">Datasalar </t>
  </si>
  <si>
    <t>Förslag till</t>
  </si>
  <si>
    <t>Ingrid/Bea registerar nedan per avdelning i Hypergene</t>
  </si>
  <si>
    <t>tot</t>
  </si>
  <si>
    <t>kontor</t>
  </si>
  <si>
    <t>spec.lokaler</t>
  </si>
  <si>
    <t xml:space="preserve">övrig area </t>
  </si>
  <si>
    <t>egen area</t>
  </si>
  <si>
    <t>spec lokaler</t>
  </si>
  <si>
    <t>lokaler 1)</t>
  </si>
  <si>
    <t>2)</t>
  </si>
  <si>
    <t>3)</t>
  </si>
  <si>
    <t xml:space="preserve">budget  </t>
  </si>
  <si>
    <t>Fördelning</t>
  </si>
  <si>
    <t>kto 95012</t>
  </si>
  <si>
    <t>kto 95019</t>
  </si>
  <si>
    <t>kto 95013</t>
  </si>
  <si>
    <t>kto 95018</t>
  </si>
  <si>
    <t>kr</t>
  </si>
  <si>
    <t>(kkr)</t>
  </si>
  <si>
    <t>kto 95016</t>
  </si>
  <si>
    <t>Summa</t>
  </si>
  <si>
    <t>Fakultetet/avdelningar</t>
  </si>
  <si>
    <t>HUV kansli</t>
  </si>
  <si>
    <t>HSV</t>
  </si>
  <si>
    <t>HSV (fa 1,0)</t>
  </si>
  <si>
    <t>UTV</t>
  </si>
  <si>
    <t>EJT</t>
  </si>
  <si>
    <t>HOV</t>
  </si>
  <si>
    <t>PSO</t>
  </si>
  <si>
    <t>Delsumma HUV</t>
  </si>
  <si>
    <t>NMT kansli</t>
  </si>
  <si>
    <t>DET</t>
  </si>
  <si>
    <t>IMD</t>
  </si>
  <si>
    <t>IMD (fa 1,0)</t>
  </si>
  <si>
    <t>KKI</t>
  </si>
  <si>
    <t>NDH (fa1,0)</t>
  </si>
  <si>
    <t>NDH</t>
  </si>
  <si>
    <t>Delsumma NMT</t>
  </si>
  <si>
    <t>Förvaltning</t>
  </si>
  <si>
    <t>Förvaltning (fa1,0)</t>
  </si>
  <si>
    <t>Bibliotek (fa 1,0)</t>
  </si>
  <si>
    <t>Bibliotek (fa 1,4)</t>
  </si>
  <si>
    <t>Datasalar</t>
  </si>
  <si>
    <t>Delsumma Förvaltning</t>
  </si>
  <si>
    <t>Bokningsbara lokaler</t>
  </si>
  <si>
    <t>Undervisningslokaler</t>
  </si>
  <si>
    <t>Konferensrum</t>
  </si>
  <si>
    <t xml:space="preserve">Delsumma bokningsbara </t>
  </si>
  <si>
    <t xml:space="preserve">Totalt </t>
  </si>
  <si>
    <t xml:space="preserve">1) Debiteras kvartalsvis enligt aktuell prislista, budget enligt fördelning rullande 12 </t>
  </si>
  <si>
    <t>3) Enligt beslut förvaltningschef, ingår fr o m 2016 i OH</t>
  </si>
  <si>
    <t>Bilaga 3b</t>
  </si>
  <si>
    <t xml:space="preserve">Beräkningsmodell för fördelning av kontorskostnad med procentpåslag på lön </t>
  </si>
  <si>
    <t>Vid beräkning av summa kontorskostnad utgå från aktuell lokalkostnad enl bil 3a</t>
  </si>
  <si>
    <t xml:space="preserve">I kontorskostnad räknas följande lokaler in: </t>
  </si>
  <si>
    <t>Kontor</t>
  </si>
  <si>
    <t>Flerplatskontor</t>
  </si>
  <si>
    <t>Förråd</t>
  </si>
  <si>
    <t>konferensrum</t>
  </si>
  <si>
    <t xml:space="preserve">Kopiering, Postrum </t>
  </si>
  <si>
    <t>Pausrum, Personalrum</t>
  </si>
  <si>
    <t xml:space="preserve">Uppehållsrum </t>
  </si>
  <si>
    <t xml:space="preserve">Vilrum </t>
  </si>
  <si>
    <t xml:space="preserve">Skrivarrum </t>
  </si>
  <si>
    <t xml:space="preserve">Kök </t>
  </si>
  <si>
    <t xml:space="preserve">Arkiv </t>
  </si>
  <si>
    <t xml:space="preserve">Hygien </t>
  </si>
  <si>
    <t>Total årskostnad  kontor i kronor beräknas som:</t>
  </si>
  <si>
    <t>Uppräkningsfaktor 1.4 används för att lägga till gemensahetsytor som korridorer, ljushallar etc.</t>
  </si>
  <si>
    <t xml:space="preserve">I budget används kontorsprocent föregående år som budgetvärde. </t>
  </si>
  <si>
    <t>Efter avslutad budget beräknas kontorsprocent för budgetåret för löpande redovisning och prognos.</t>
  </si>
  <si>
    <t>Inga ändringar av budgetvärdet görs.</t>
  </si>
  <si>
    <t>Organisatorisk enhet</t>
  </si>
  <si>
    <t>Prel fördelning strategisk resurs, prognos</t>
  </si>
  <si>
    <t>Slutlig fördelning baseras på beslutade projekt för året</t>
  </si>
  <si>
    <t>UTGÅR fn</t>
  </si>
  <si>
    <t>Prel fördelning årets interna strategiska projekt</t>
  </si>
  <si>
    <t>exklusive rektors samfinansiering</t>
  </si>
  <si>
    <t>Belopp i Tkr</t>
  </si>
  <si>
    <t>Strategiska utbildningsprojekt verksamhet 111</t>
  </si>
  <si>
    <t>Strategiska forskningsprojekt verksamhet 214</t>
  </si>
  <si>
    <t>Fakulteten för humanvetenskap (HUV)</t>
  </si>
  <si>
    <t>Fakulteten för naturvetenskap, teknik o medier (NMT)</t>
  </si>
  <si>
    <t>Prognosvärden, anslagsfinansierad grundutbildning (GU) A)-C)</t>
  </si>
  <si>
    <t>Bilaga 5A)</t>
  </si>
  <si>
    <t xml:space="preserve"> Från HST avsätts till strategisk resurs samt avskrivningar. Från HPR avsätts till strategisk resurs</t>
  </si>
  <si>
    <t>Utbildningsområde</t>
  </si>
  <si>
    <t>Brutto HST</t>
  </si>
  <si>
    <t>Avskrivningar</t>
  </si>
  <si>
    <t>Strategisk resurs</t>
  </si>
  <si>
    <t>Netto HST</t>
  </si>
  <si>
    <t>förändring</t>
  </si>
  <si>
    <t>extra ökning utöver PLO med 992 kr per år 2024-2025 samt 1040 kr 2026. Får motsv anslagsökning också</t>
  </si>
  <si>
    <t>Vård</t>
  </si>
  <si>
    <t>Medicin</t>
  </si>
  <si>
    <t>Design</t>
  </si>
  <si>
    <t>Idrott</t>
  </si>
  <si>
    <t>Brutto HPR</t>
  </si>
  <si>
    <t>Netto HPR</t>
  </si>
  <si>
    <t xml:space="preserve">förändring </t>
  </si>
  <si>
    <t>ytt ökning utöver PLO med  1050 kr 2025- 2026 samt 525 kr 2027. Ingen motsv anslagsökning</t>
  </si>
  <si>
    <r>
      <rPr>
        <vertAlign val="superscript"/>
        <sz val="8"/>
        <rFont val="Arial"/>
        <family val="2"/>
      </rPr>
      <t xml:space="preserve">1 </t>
    </r>
    <r>
      <rPr>
        <sz val="8"/>
        <rFont val="Arial"/>
        <family val="2"/>
      </rPr>
      <t>Utbildning inom det allmänna utbildningsområdet och utbildningsvetenskapliga kärnan</t>
    </r>
  </si>
  <si>
    <r>
      <rPr>
        <vertAlign val="superscript"/>
        <sz val="8"/>
        <rFont val="Arial"/>
        <family val="2"/>
      </rPr>
      <t>2</t>
    </r>
    <r>
      <rPr>
        <sz val="8"/>
        <rFont val="Arial"/>
        <family val="2"/>
      </rPr>
      <t xml:space="preserve"> Verksamhetsförlagd utbildning inom lärar- och förskollärarutbildning</t>
    </r>
  </si>
  <si>
    <r>
      <rPr>
        <vertAlign val="superscript"/>
        <sz val="8"/>
        <rFont val="Arial"/>
        <family val="2"/>
      </rPr>
      <t>3</t>
    </r>
    <r>
      <rPr>
        <sz val="8"/>
        <rFont val="Arial"/>
        <family val="2"/>
      </rPr>
      <t xml:space="preserve"> Avser journalist- och bibliotekarieutbildningar samt praktisk-estetiska kurser inom bl a lärarutbildning med </t>
    </r>
  </si>
  <si>
    <t xml:space="preserve">   inriktning mot tidigare år, förskollärarutbildning och grundlärarutbildning</t>
  </si>
  <si>
    <t>Bilaga 5B)</t>
  </si>
  <si>
    <t xml:space="preserve">Fördelning per institution enligt underlag från fakulteter </t>
  </si>
  <si>
    <t>Fakulteten för Humanvetenskap</t>
  </si>
  <si>
    <t>EJT - Ekonomi, geografi, juridik och turismvetenskap</t>
  </si>
  <si>
    <t>HSV - Humaniora och samhällsvetenskap</t>
  </si>
  <si>
    <t>HOV - Hälsovetenskaper</t>
  </si>
  <si>
    <t>Totalt</t>
  </si>
  <si>
    <t>Fakulteten för Naturvetenskap, teknik och medier</t>
  </si>
  <si>
    <t xml:space="preserve">Ej fördelat </t>
  </si>
  <si>
    <t>DET - Data- och elektroteknik</t>
  </si>
  <si>
    <t>IMD - Ingenjörsvetenskap, matematik och ämnesdidaktik</t>
  </si>
  <si>
    <t>KKI - Kommunikation, kvalitetsteknik och infformationssystem</t>
  </si>
  <si>
    <t>NDH - Naturvetenskap, design och hållbar utveckling</t>
  </si>
  <si>
    <t>Bilaga 5C)</t>
  </si>
  <si>
    <t>Slutliga värden för året baseras på regleringsbrev samt ev ändringar av regleringsbrev</t>
  </si>
  <si>
    <t>Anslag, brutto</t>
  </si>
  <si>
    <t>Avsättning</t>
  </si>
  <si>
    <t>Anslag, netto</t>
  </si>
  <si>
    <t>%</t>
  </si>
  <si>
    <t>Grundutbildning - samt interna avsättningar, totalt</t>
  </si>
  <si>
    <t>Varav:</t>
  </si>
  <si>
    <t>Grundutbildning - anslag 2.27.  Riktad utbyggnad enl BP 2023/24:1</t>
  </si>
  <si>
    <t>Grundutbildning - anslag 2.27.  Riktad utbyggnad enl BP 2022/23:1</t>
  </si>
  <si>
    <t>Summa Anslag och avsättningar</t>
  </si>
  <si>
    <t>Fördelning per institution enligt underlag från fakulteter</t>
  </si>
  <si>
    <t>Anslag forskning och forskarutbildning, netto (tkr)</t>
  </si>
  <si>
    <t>Till fakulteten fördelade anslag (netto)</t>
  </si>
  <si>
    <t>Fördelning lärarutbildningen NMT</t>
  </si>
  <si>
    <t>Fördelning handledarutb. 50% vardera NMT/HUV</t>
  </si>
  <si>
    <t>För fakulteten disponibelt belopp</t>
  </si>
  <si>
    <t>Fördelning till institutioner:</t>
  </si>
  <si>
    <t>EJT - Ekonomi, geografi, juridik och turism</t>
  </si>
  <si>
    <t>CER - Centrum för forskning om ekonomiska relationer</t>
  </si>
  <si>
    <t>ETOUR - European Tourism Research Institute</t>
  </si>
  <si>
    <t>NVC - Nationellt vintersportcentrum</t>
  </si>
  <si>
    <t>RCR - Risk and Crisis Research Institute</t>
  </si>
  <si>
    <t>FGV - Forum för genusvetenskap</t>
  </si>
  <si>
    <t>Summa fördelning till institutioner</t>
  </si>
  <si>
    <t>Reserverade medel fakulteten:</t>
  </si>
  <si>
    <t>Avsättning nya professorer</t>
  </si>
  <si>
    <t>Disputationsbidrag</t>
  </si>
  <si>
    <t>Forskarutbildning</t>
  </si>
  <si>
    <t>Forskarutbildningskurser</t>
  </si>
  <si>
    <t>Doktorandprogramm</t>
  </si>
  <si>
    <t>Samfinansiering externt ofinansierad OH</t>
  </si>
  <si>
    <t>Riktade satsningar samt ej utplanderade medel</t>
  </si>
  <si>
    <t>Summa reserverade anslag, tkr</t>
  </si>
  <si>
    <t>Prognos utgående saldo</t>
  </si>
  <si>
    <t>Fördelning Handledarutb. 50% vardera NMT/HUV</t>
  </si>
  <si>
    <t>Samfinansiering ofinansierad OH</t>
  </si>
  <si>
    <t>Dekan resurs</t>
  </si>
  <si>
    <t>Centrum- och forumledare</t>
  </si>
  <si>
    <t>Ej fördelat medfinansiering internationalisering</t>
  </si>
  <si>
    <t>Ej fördelat internationalisering</t>
  </si>
  <si>
    <t>Ej fördelat doktorandprogram</t>
  </si>
  <si>
    <t>Ej fördelat repatrieringsmedel</t>
  </si>
  <si>
    <t xml:space="preserve">Prognos utgående saldo </t>
  </si>
  <si>
    <t>Avskrivningar investeringar         t o m 2012</t>
  </si>
  <si>
    <t>Anslag</t>
  </si>
  <si>
    <t>Bil 7</t>
  </si>
  <si>
    <t>Anslag till Miun alt bidrag via Kammarkollegiet</t>
  </si>
  <si>
    <t>Slutliga belopp i prognos enligt regleringsbrev</t>
  </si>
  <si>
    <t>Extra Anslag Miun, tkr</t>
  </si>
  <si>
    <t>2:65 Särskilda medel till U o H</t>
  </si>
  <si>
    <t>ap.</t>
  </si>
  <si>
    <t>Tot belopp</t>
  </si>
  <si>
    <t>varav FÖRV</t>
  </si>
  <si>
    <t>varav HUV</t>
  </si>
  <si>
    <t>varav NMT</t>
  </si>
  <si>
    <t xml:space="preserve">Idébanksmedel </t>
  </si>
  <si>
    <t>2:65</t>
  </si>
  <si>
    <t>Medel för studenters hälsa</t>
  </si>
  <si>
    <t>varav per avd/inst</t>
  </si>
  <si>
    <t>Erhölls som bidrag Miun 2021</t>
  </si>
  <si>
    <t>UB</t>
  </si>
  <si>
    <t>Decentraliserad  vårdutb på distans</t>
  </si>
  <si>
    <t>varav per avd</t>
  </si>
  <si>
    <t>En tillgänglig högskola, livslångt lärande och ett nytt omställningsstudiestöd - Regeringen.se</t>
  </si>
  <si>
    <t>Bidrag Miun, tkr</t>
  </si>
  <si>
    <t>Anslag Kammarkollegiet o Stockholms Univ        Särskilda medel till U o H</t>
  </si>
  <si>
    <t>Anslag Kammarkollegiet/  SU</t>
  </si>
  <si>
    <t>2:64</t>
  </si>
  <si>
    <t>varav per inst</t>
  </si>
  <si>
    <t>del av belopp</t>
  </si>
  <si>
    <t>FUS</t>
  </si>
  <si>
    <t>Stärkt stöd för studenter med funktionshinder</t>
  </si>
  <si>
    <t>2:65 via SU</t>
  </si>
  <si>
    <t>årligen</t>
  </si>
  <si>
    <t>Stöd för studentinflytande</t>
  </si>
  <si>
    <t>2:67</t>
  </si>
  <si>
    <t>Ramar Universitetsgemensam kostnad</t>
  </si>
  <si>
    <t>Ram Universitetsgemensam kostnad, fördelad per avdelning (tkr)</t>
  </si>
  <si>
    <t>Universitetsstyrelsen &amp; Internrevision</t>
  </si>
  <si>
    <t>Universitetsledning</t>
  </si>
  <si>
    <t xml:space="preserve">Idrottsakademin </t>
  </si>
  <si>
    <t>Universitetsledningens stab</t>
  </si>
  <si>
    <t>Studieadministration</t>
  </si>
  <si>
    <t>HR-avdelningen</t>
  </si>
  <si>
    <t>Universitetsbiblioteket</t>
  </si>
  <si>
    <t>Forsknings- och utbildningsstöd</t>
  </si>
  <si>
    <t>Kommunikationsavdelningen</t>
  </si>
  <si>
    <t>Lokalkostnad</t>
  </si>
  <si>
    <r>
      <t>Generellt avdrag</t>
    </r>
    <r>
      <rPr>
        <vertAlign val="superscript"/>
        <sz val="8"/>
        <rFont val="Arial"/>
        <family val="2"/>
      </rPr>
      <t>1</t>
    </r>
  </si>
  <si>
    <t>Portföljer</t>
  </si>
  <si>
    <t>Förvaltningens strategiska medel</t>
  </si>
  <si>
    <t>Universitetsledningens ram</t>
  </si>
  <si>
    <t>Förvaltningens ram</t>
  </si>
  <si>
    <t>Summa universitetsgemensamma kostnader</t>
  </si>
  <si>
    <r>
      <t>1</t>
    </r>
    <r>
      <rPr>
        <sz val="7"/>
        <color rgb="FF000000"/>
        <rFont val="Arial"/>
        <family val="2"/>
      </rPr>
      <t xml:space="preserve"> Generellt avdrag för personalrelaterade kostnader såsom vård av barn, sjukfrånvaro, rekryteringsglapp etc.</t>
    </r>
  </si>
  <si>
    <t>Overheadprocent samt universitetesgemensam stödverksamhet per fakultet</t>
  </si>
  <si>
    <t>Utbildningsprojekt</t>
  </si>
  <si>
    <t xml:space="preserve">Utb .proj </t>
  </si>
  <si>
    <t>Forskningsprojekt</t>
  </si>
  <si>
    <t>Fo. proj</t>
  </si>
  <si>
    <t>Verks 110</t>
  </si>
  <si>
    <t>Verks 111-140, FÖRV exkl 111</t>
  </si>
  <si>
    <t>Verks 211-231, FÖRV exkl 214</t>
  </si>
  <si>
    <t>(Verks 211-231</t>
  </si>
  <si>
    <t>FÖRV %</t>
  </si>
  <si>
    <t>Fak- o inst- gem %</t>
  </si>
  <si>
    <t>Tot%</t>
  </si>
  <si>
    <t xml:space="preserve">B)   Kostnader universitetsgemensam stödverksamhet per fakultet </t>
  </si>
  <si>
    <t>I universitetsgemensam stödverksamhet ingår förvaltning, unviersitetsledning, universitetsstyrelse samt interntrevision</t>
  </si>
  <si>
    <t>Slutligt budgetvärde per fak. beräknas i oktober och motsvarar den kostnad som löpande utdebiteras prel. varje månad under året</t>
  </si>
  <si>
    <t>I mars-maj  görs prognos för kvartal 1 och vid större förändringar sker justering av prel. Månadsbelopp per fakuletet.</t>
  </si>
  <si>
    <t>I december  görs sedan en slutreglering utifrån verkliga löner</t>
  </si>
  <si>
    <t>Fr o m 2021 är löne- och konsultbas (exkl lärosäten) inom utbildning samt lönebas för forskning</t>
  </si>
  <si>
    <t xml:space="preserve">Lönekostnader (UTB, FO) avser kontogrupp  4000-4069 samt konsultkostnader (UTB) konto 5731-5732, 5781-5783
</t>
  </si>
  <si>
    <t>Prognosvärden</t>
  </si>
  <si>
    <t>Preliminära prognosvärden motsvarar budgetvärden för innevarande år</t>
  </si>
  <si>
    <t>Slutliga prognosvärden baseras på kostnader i slutliga prognosvärden</t>
  </si>
  <si>
    <t>UTB 110</t>
  </si>
  <si>
    <t>UTB PROJ 111-140</t>
  </si>
  <si>
    <t>FO 211-231</t>
  </si>
  <si>
    <t>verks 101</t>
  </si>
  <si>
    <t>verks 102</t>
  </si>
  <si>
    <t>verks 200</t>
  </si>
  <si>
    <t xml:space="preserve">Projekt centralt </t>
  </si>
  <si>
    <t>Definition investeringar se not 1) nedan</t>
  </si>
  <si>
    <t>Kärnversamhet och fakultet</t>
  </si>
  <si>
    <t>Materiella anläggningstillgångar</t>
  </si>
  <si>
    <t>Äskas av:</t>
  </si>
  <si>
    <t>DATORER OCH KRINGUTRUSTNING, PROGRAMVARA T.EX. TILL DATORSALAR  (FUNGERANDE ENHET)</t>
  </si>
  <si>
    <t>• Datorer och skärmar t.ex. till datorsalar (fungerande enhet)</t>
  </si>
  <si>
    <t>Aktuell institution, fakultet</t>
  </si>
  <si>
    <t>• Datakommunikation, servrar</t>
  </si>
  <si>
    <t>• Datorer och kringutrustning datorsalar</t>
  </si>
  <si>
    <t>• (Lagerförda datorer, kostnadsförda)</t>
  </si>
  <si>
    <t>KONTORSMASKINER OCH ÖVRIG PRESENTATIONSUTRUSTNING</t>
  </si>
  <si>
    <r>
      <t xml:space="preserve">• Kontorsmaskiner, kopiatorer </t>
    </r>
    <r>
      <rPr>
        <b/>
        <sz val="10"/>
        <rFont val="Calibri"/>
        <family val="2"/>
        <scheme val="minor"/>
      </rPr>
      <t>&gt; 30 tkr</t>
    </r>
  </si>
  <si>
    <r>
      <t xml:space="preserve">• Kontorsmaskiner, skrivare  </t>
    </r>
    <r>
      <rPr>
        <b/>
        <sz val="10"/>
        <rFont val="Calibri"/>
        <family val="2"/>
        <scheme val="minor"/>
      </rPr>
      <t>&lt; 30 tkr</t>
    </r>
  </si>
  <si>
    <t>Driftsbudget aktuell institution, fakultet</t>
  </si>
  <si>
    <t>Driftsbudget aktuell avdelning</t>
  </si>
  <si>
    <t>UTRUSTNING TILL LAB- OCH DATORSALAR</t>
  </si>
  <si>
    <t>• Fast basutrustning till lab- och datorsalar (t.ex. inst tele/data, OH-dukar, skrivtavlor m.m.)</t>
  </si>
  <si>
    <t>SPECIALUTRUSTNING TILL LAB- OCH DATORSALAR</t>
  </si>
  <si>
    <t>• Lös specialutrustning till lab-och datorsalar etc. (t.ex. inredning lärosalar, forskningsutrustning m.m.)</t>
  </si>
  <si>
    <t>INVENTARIER, MÖBLER</t>
  </si>
  <si>
    <t>• Möbler, grunduppsättning kontorsrum inklusive höj- och sänkbart skrivbord</t>
  </si>
  <si>
    <t xml:space="preserve">• Möbler konferensrum, fika rum </t>
  </si>
  <si>
    <r>
      <t xml:space="preserve">• Specialmöbler rehabilitering </t>
    </r>
    <r>
      <rPr>
        <b/>
        <sz val="10"/>
        <rFont val="Calibri"/>
        <family val="2"/>
        <scheme val="minor"/>
      </rPr>
      <t>&gt;30 tkr</t>
    </r>
  </si>
  <si>
    <t>FÖRBÄTTRINGSUTGIFTER PÅ ANNANS FASTIGHET</t>
  </si>
  <si>
    <t>• Om-, till- och nybyggnation på annans fastighet</t>
  </si>
  <si>
    <t>• Ombyggnationer personal- och konferensrum</t>
  </si>
  <si>
    <t>• Ombyggnationer lab- och datorsalar</t>
  </si>
  <si>
    <t>STRATEGISKA SATSNINGAR (INTERNFINANSIERADE PROJEKT FRÅN STRATEGISK RESURS)</t>
  </si>
  <si>
    <t>• Ska investering ingå i ordinarie verksamhet följer äskande av investerings modell ovan.</t>
  </si>
  <si>
    <t>• Utgör investering strategisk satsning ska investering äskas inom rektors strategiska resurs</t>
  </si>
  <si>
    <t>Immateriella anläggningstillgångar</t>
  </si>
  <si>
    <t>IMMATERIELLA ANLÄGGNINGSTILLGÅNGAR</t>
  </si>
  <si>
    <r>
      <t xml:space="preserve">• </t>
    </r>
    <r>
      <rPr>
        <b/>
        <sz val="10"/>
        <color theme="1"/>
        <rFont val="Calibri"/>
        <family val="2"/>
        <scheme val="minor"/>
      </rPr>
      <t xml:space="preserve">Egenutvecklade </t>
    </r>
    <r>
      <rPr>
        <sz val="10"/>
        <color theme="1"/>
        <rFont val="Calibri"/>
        <family val="2"/>
        <scheme val="minor"/>
      </rPr>
      <t>system och förvärv av licenser och rättigheter, oftast programvara</t>
    </r>
  </si>
  <si>
    <t>Äskas där systemägarskap finns</t>
  </si>
  <si>
    <t>Not 1)</t>
  </si>
  <si>
    <t>Var är en investering/anläggningstillgång?</t>
  </si>
  <si>
    <r>
      <t xml:space="preserve">• En </t>
    </r>
    <r>
      <rPr>
        <b/>
        <sz val="10"/>
        <color theme="1"/>
        <rFont val="Calibri"/>
        <family val="2"/>
        <scheme val="minor"/>
      </rPr>
      <t xml:space="preserve">materiell anläggningstillgång </t>
    </r>
    <r>
      <rPr>
        <sz val="10"/>
        <color theme="1"/>
        <rFont val="Calibri"/>
        <family val="2"/>
        <scheme val="minor"/>
      </rPr>
      <t xml:space="preserve">är en fysisk resurs som myndigheten anskaffat för </t>
    </r>
    <r>
      <rPr>
        <b/>
        <sz val="10"/>
        <color theme="1"/>
        <rFont val="Calibri"/>
        <family val="2"/>
        <scheme val="minor"/>
      </rPr>
      <t>stadigvarande bruk och innehav</t>
    </r>
    <r>
      <rPr>
        <sz val="10"/>
        <color theme="1"/>
        <rFont val="Calibri"/>
        <family val="2"/>
        <scheme val="minor"/>
      </rPr>
      <t>.</t>
    </r>
  </si>
  <si>
    <r>
      <t xml:space="preserve">• Utrustning och inventarier med ett anskaffningsvärde på </t>
    </r>
    <r>
      <rPr>
        <b/>
        <sz val="10"/>
        <rFont val="Calibri"/>
        <family val="2"/>
        <scheme val="minor"/>
      </rPr>
      <t xml:space="preserve">minst </t>
    </r>
    <r>
      <rPr>
        <sz val="10"/>
        <rFont val="Calibri"/>
        <family val="2"/>
        <scheme val="minor"/>
      </rPr>
      <t>30 000 kr</t>
    </r>
    <r>
      <rPr>
        <b/>
        <sz val="10"/>
        <rFont val="Calibri"/>
        <family val="2"/>
        <scheme val="minor"/>
      </rPr>
      <t xml:space="preserve"> exkl moms</t>
    </r>
    <r>
      <rPr>
        <sz val="10"/>
        <rFont val="Calibri"/>
        <family val="2"/>
        <scheme val="minor"/>
      </rPr>
      <t xml:space="preserve"> ska bokföras som en tillgång.</t>
    </r>
  </si>
  <si>
    <r>
      <t xml:space="preserve">• Dessutom måste tillgången ha anskaffats för stadigvarande bruk och med </t>
    </r>
    <r>
      <rPr>
        <b/>
        <sz val="10"/>
        <color theme="1"/>
        <rFont val="Calibri"/>
        <family val="2"/>
        <scheme val="minor"/>
      </rPr>
      <t>en ekonomisk livslängd om minst 3 år</t>
    </r>
    <r>
      <rPr>
        <sz val="10"/>
        <color theme="1"/>
        <rFont val="Calibri"/>
        <family val="2"/>
        <scheme val="minor"/>
      </rPr>
      <t>.</t>
    </r>
  </si>
  <si>
    <r>
      <t>En anskaffning som utgör</t>
    </r>
    <r>
      <rPr>
        <b/>
        <sz val="10"/>
        <color theme="1"/>
        <rFont val="Calibri"/>
        <family val="2"/>
        <scheme val="minor"/>
      </rPr>
      <t xml:space="preserve"> </t>
    </r>
    <r>
      <rPr>
        <b/>
        <i/>
        <sz val="10"/>
        <color theme="1"/>
        <rFont val="Calibri"/>
        <family val="2"/>
        <scheme val="minor"/>
      </rPr>
      <t>en fungerande enhet</t>
    </r>
    <r>
      <rPr>
        <sz val="10"/>
        <color theme="1"/>
        <rFont val="Calibri"/>
        <family val="2"/>
        <scheme val="minor"/>
      </rPr>
      <t xml:space="preserve"> ska klassificeras som en anläggningstillgång, ex ett antal datorer till datasal, uppbyggnad av labsalar. Även samlade inköp av inredning, ex bord, stolar, bokhyllor i arbetsrum- eller sammanträdesrum är en fungerande enhet. Detta gäller även om inköpet görs från flera leverantörer eller är uppdelat på flera fakturor från en och samma leverantör.</t>
    </r>
  </si>
  <si>
    <r>
      <t xml:space="preserve">I vissa fall bör även anskaffningar understigande </t>
    </r>
    <r>
      <rPr>
        <b/>
        <sz val="10"/>
        <rFont val="Calibri"/>
        <family val="2"/>
        <scheme val="minor"/>
      </rPr>
      <t>30 000 kr</t>
    </r>
    <r>
      <rPr>
        <sz val="10"/>
        <rFont val="Calibri"/>
        <family val="2"/>
        <scheme val="minor"/>
      </rPr>
      <t xml:space="preserve"> exkl moms tillgångsredovisas som en anläggningstillgång/investering om en kostnadsredovisning i kontoklass 5* skulle innebära att kostnadsbilden över tiden blir missvisande. Det kan vid köp av ett antal inventarier vara lämpligt att tillgångsredovisa dessa, trots att varje enskild inventarie inte beloppsmässigt uppfyller kriterierna för att tillgångsredovisas. OBS! För att tillgångsredovisning ska bli aktuellt ska anskaffningarna vara kopplade till den planlagda investeringsbudget som beslutats för det aktuella verksamhetsåret.</t>
    </r>
  </si>
  <si>
    <r>
      <t xml:space="preserve">En </t>
    </r>
    <r>
      <rPr>
        <b/>
        <sz val="10"/>
        <color theme="1"/>
        <rFont val="Calibri"/>
        <family val="2"/>
        <scheme val="minor"/>
      </rPr>
      <t>immateriell anläggninsgtillgång</t>
    </r>
    <r>
      <rPr>
        <sz val="10"/>
        <color theme="1"/>
        <rFont val="Calibri"/>
        <family val="2"/>
        <scheme val="minor"/>
      </rPr>
      <t xml:space="preserve"> är en tillgång som saknar fysisk substans, dvs de går ej att ta på. Ex egenutvecklade IT-system och förvärv av licenser och rättigheter, oftast programvara. Det krävs en bedömning i flera steg för att fastställa om en immateriell anläggningstillgång ska tas upp som en tillgång. Att den motsvarar definitionen är inte tillräckligt, kriterierna för att redovisas som immateriell anläggninsgtillgång måste vara uppfyllda. Därför är det viktigt att samråd sker med ekonomiavdelningen så att klassificeringen blir rätt. Anskaffningsvärdet ska uppgå till </t>
    </r>
    <r>
      <rPr>
        <b/>
        <sz val="10"/>
        <color theme="1"/>
        <rFont val="Calibri"/>
        <family val="2"/>
        <scheme val="minor"/>
      </rPr>
      <t>minst 100 000 kr exkl moms</t>
    </r>
    <r>
      <rPr>
        <sz val="10"/>
        <color theme="1"/>
        <rFont val="Calibri"/>
        <family val="2"/>
        <scheme val="minor"/>
      </rPr>
      <t xml:space="preserve"> för immateriella anläggningar.</t>
    </r>
  </si>
  <si>
    <t>Underlag Interna överenskommelser</t>
  </si>
  <si>
    <t>Observera att endast överenskomna mellanhavanden tas upp i budget respekteive prognos.</t>
  </si>
  <si>
    <t>Vid interndebitering ersätts löner (kontogr 40*). Kontor och OH bokförs med köpande avdelnings procent via automatisk trigger i agresso</t>
  </si>
  <si>
    <t>Budget/Prognos</t>
  </si>
  <si>
    <t>År:</t>
  </si>
  <si>
    <t>Säljande avd</t>
  </si>
  <si>
    <t>Verksamhet</t>
  </si>
  <si>
    <t>Avstämt och godkänt av motpart</t>
  </si>
  <si>
    <t>(k-fält 2)</t>
  </si>
  <si>
    <t>(k-fält 3)</t>
  </si>
  <si>
    <t>Köpande avd</t>
  </si>
  <si>
    <t>Tjänsten avser</t>
  </si>
  <si>
    <t>Omfattning</t>
  </si>
  <si>
    <t>Beräknad kostnad</t>
  </si>
  <si>
    <t>OBS! När Retendo är fullt implementerat finns detta dokumenterat i Retendo</t>
  </si>
  <si>
    <t>Kontospec - kontering interna intäkter inkl samfinansiering</t>
  </si>
  <si>
    <t>OBS! Speciell avstämningsrapport/resrökn  för kontoklass 9 finns i Hypergene</t>
  </si>
  <si>
    <t>Verks 211</t>
  </si>
  <si>
    <t>Verks 214</t>
  </si>
  <si>
    <t>Verks 221</t>
  </si>
  <si>
    <t>Verks 231</t>
  </si>
  <si>
    <t>Forskning</t>
  </si>
  <si>
    <t>debet</t>
  </si>
  <si>
    <t>kredit</t>
  </si>
  <si>
    <t xml:space="preserve">debet </t>
  </si>
  <si>
    <t>Nettas på nivå:</t>
  </si>
  <si>
    <r>
      <rPr>
        <b/>
        <sz val="8"/>
        <rFont val="Arial"/>
        <family val="2"/>
      </rPr>
      <t>Årets forskningsanslag</t>
    </r>
    <r>
      <rPr>
        <sz val="8"/>
        <rFont val="Arial"/>
        <family val="2"/>
      </rPr>
      <t>, intäkt fakultet</t>
    </r>
  </si>
  <si>
    <t>motkonteras på central nivå</t>
  </si>
  <si>
    <t>Miun</t>
  </si>
  <si>
    <r>
      <rPr>
        <b/>
        <sz val="8"/>
        <rFont val="Arial"/>
        <family val="2"/>
      </rPr>
      <t>Årets forskningsanslag</t>
    </r>
    <r>
      <rPr>
        <sz val="8"/>
        <rFont val="Arial"/>
        <family val="2"/>
      </rPr>
      <t xml:space="preserve"> till avd, kostnad fakultet</t>
    </r>
  </si>
  <si>
    <r>
      <rPr>
        <b/>
        <sz val="8"/>
        <rFont val="Arial"/>
        <family val="2"/>
      </rPr>
      <t>Årets forskningsanslag</t>
    </r>
    <r>
      <rPr>
        <sz val="8"/>
        <rFont val="Arial"/>
        <family val="2"/>
      </rPr>
      <t xml:space="preserve"> , intäkt avdelning</t>
    </r>
  </si>
  <si>
    <t xml:space="preserve">    fak</t>
  </si>
  <si>
    <t>Samfinansiering bidragsprojekt:</t>
  </si>
  <si>
    <r>
      <t xml:space="preserve">Avdelningens </t>
    </r>
    <r>
      <rPr>
        <b/>
        <sz val="8"/>
        <rFont val="Arial"/>
        <family val="2"/>
      </rPr>
      <t>samfinansiering</t>
    </r>
    <r>
      <rPr>
        <sz val="8"/>
        <rFont val="Arial"/>
        <family val="2"/>
      </rPr>
      <t xml:space="preserve"> enl avtal m årets anslag</t>
    </r>
  </si>
  <si>
    <t>egna projekt</t>
  </si>
  <si>
    <r>
      <t xml:space="preserve">Avd </t>
    </r>
    <r>
      <rPr>
        <b/>
        <sz val="8"/>
        <rFont val="Arial"/>
        <family val="2"/>
      </rPr>
      <t>samfinansiering</t>
    </r>
    <r>
      <rPr>
        <sz val="8"/>
        <rFont val="Arial"/>
        <family val="2"/>
      </rPr>
      <t xml:space="preserve"> med gamla fo anslag</t>
    </r>
  </si>
  <si>
    <t xml:space="preserve">     avd</t>
  </si>
  <si>
    <r>
      <rPr>
        <b/>
        <sz val="8"/>
        <rFont val="Arial"/>
        <family val="2"/>
      </rPr>
      <t>Samfinansiering</t>
    </r>
    <r>
      <rPr>
        <sz val="8"/>
        <rFont val="Arial"/>
        <family val="2"/>
      </rPr>
      <t xml:space="preserve"> från avd, samma fakultet</t>
    </r>
  </si>
  <si>
    <t>avstäms mln avd</t>
  </si>
  <si>
    <r>
      <rPr>
        <b/>
        <sz val="8"/>
        <rFont val="Arial"/>
        <family val="2"/>
      </rPr>
      <t>Samfinansiering</t>
    </r>
    <r>
      <rPr>
        <sz val="8"/>
        <rFont val="Arial"/>
        <family val="2"/>
      </rPr>
      <t xml:space="preserve"> till avd, samma fakultet</t>
    </r>
  </si>
  <si>
    <r>
      <rPr>
        <b/>
        <sz val="8"/>
        <rFont val="Arial"/>
        <family val="2"/>
      </rPr>
      <t>Samfinansiering</t>
    </r>
    <r>
      <rPr>
        <sz val="8"/>
        <rFont val="Arial"/>
        <family val="2"/>
      </rPr>
      <t xml:space="preserve"> från avd, annan fakultet</t>
    </r>
  </si>
  <si>
    <r>
      <rPr>
        <b/>
        <sz val="8"/>
        <rFont val="Arial"/>
        <family val="2"/>
      </rPr>
      <t>Samfinansiering</t>
    </r>
    <r>
      <rPr>
        <sz val="8"/>
        <rFont val="Arial"/>
        <family val="2"/>
      </rPr>
      <t xml:space="preserve"> till avd, annan fakultet</t>
    </r>
  </si>
  <si>
    <t xml:space="preserve">      Miun</t>
  </si>
  <si>
    <r>
      <rPr>
        <b/>
        <sz val="8"/>
        <rFont val="Arial"/>
        <family val="2"/>
      </rPr>
      <t>Samfinansiering</t>
    </r>
    <r>
      <rPr>
        <sz val="8"/>
        <rFont val="Arial"/>
        <family val="2"/>
      </rPr>
      <t xml:space="preserve"> från rektor/styrelsens strategiska resurs</t>
    </r>
  </si>
  <si>
    <t>Bokas i vissa fall direkt från rektors reurs - i vissa fall fr avdelningen när medel utdelats till avd.</t>
  </si>
  <si>
    <r>
      <rPr>
        <b/>
        <sz val="8"/>
        <rFont val="Arial"/>
        <family val="2"/>
      </rPr>
      <t>Samfinansierin</t>
    </r>
    <r>
      <rPr>
        <sz val="8"/>
        <rFont val="Arial"/>
        <family val="2"/>
      </rPr>
      <t>g från rektor/styrelsens strategiska resurs</t>
    </r>
  </si>
  <si>
    <t>motkonteras på central nivå alt från tilldelade medel på 214-projekt</t>
  </si>
  <si>
    <t xml:space="preserve">   Avd</t>
  </si>
  <si>
    <r>
      <rPr>
        <b/>
        <sz val="8"/>
        <rFont val="Arial"/>
        <family val="2"/>
      </rPr>
      <t>Samfinansiering externt ofin OH</t>
    </r>
    <r>
      <rPr>
        <sz val="8"/>
        <rFont val="Arial"/>
        <family val="2"/>
      </rPr>
      <t xml:space="preserve"> från fakultet, intäkt avd</t>
    </r>
  </si>
  <si>
    <r>
      <rPr>
        <b/>
        <sz val="8"/>
        <rFont val="Arial"/>
        <family val="2"/>
      </rPr>
      <t>Samfinansiering externt ofin OH</t>
    </r>
    <r>
      <rPr>
        <sz val="8"/>
        <rFont val="Arial"/>
        <family val="2"/>
      </rPr>
      <t xml:space="preserve"> från fakultet, kostnad fak</t>
    </r>
  </si>
  <si>
    <r>
      <t xml:space="preserve">Avdelningens </t>
    </r>
    <r>
      <rPr>
        <b/>
        <sz val="8"/>
        <rFont val="Arial"/>
        <family val="2"/>
      </rPr>
      <t>samfinansiering ofin OH</t>
    </r>
  </si>
  <si>
    <t>egna proj</t>
  </si>
  <si>
    <t>avd</t>
  </si>
  <si>
    <r>
      <rPr>
        <b/>
        <sz val="8"/>
        <rFont val="Arial"/>
        <family val="2"/>
      </rPr>
      <t>Samfin ofin OH</t>
    </r>
    <r>
      <rPr>
        <sz val="8"/>
        <rFont val="Arial"/>
        <family val="2"/>
      </rPr>
      <t xml:space="preserve"> från avdelning, samma fakultet</t>
    </r>
  </si>
  <si>
    <t>ej vanl förekommande</t>
  </si>
  <si>
    <r>
      <rPr>
        <b/>
        <sz val="8"/>
        <rFont val="Arial"/>
        <family val="2"/>
      </rPr>
      <t>Samfin ofin OH</t>
    </r>
    <r>
      <rPr>
        <sz val="8"/>
        <rFont val="Arial"/>
        <family val="2"/>
      </rPr>
      <t xml:space="preserve"> till avdelning, samma fakultet</t>
    </r>
  </si>
  <si>
    <t xml:space="preserve">     fak</t>
  </si>
  <si>
    <r>
      <rPr>
        <b/>
        <sz val="8"/>
        <rFont val="Arial"/>
        <family val="2"/>
      </rPr>
      <t>Samfin ofin OH</t>
    </r>
    <r>
      <rPr>
        <sz val="8"/>
        <rFont val="Arial"/>
        <family val="2"/>
      </rPr>
      <t xml:space="preserve"> från avdelning, annan fakultet</t>
    </r>
  </si>
  <si>
    <r>
      <rPr>
        <b/>
        <sz val="8"/>
        <rFont val="Arial"/>
        <family val="2"/>
      </rPr>
      <t>Samfinansiering ofin OH</t>
    </r>
    <r>
      <rPr>
        <sz val="8"/>
        <rFont val="Arial"/>
        <family val="2"/>
      </rPr>
      <t xml:space="preserve"> Miun, intäkt bidragsproj fr strategisk resurs</t>
    </r>
  </si>
  <si>
    <t xml:space="preserve">   Miun</t>
  </si>
  <si>
    <r>
      <rPr>
        <b/>
        <sz val="8"/>
        <rFont val="Arial"/>
        <family val="2"/>
      </rPr>
      <t>Samfin ofin OH</t>
    </r>
    <r>
      <rPr>
        <sz val="8"/>
        <rFont val="Arial"/>
        <family val="2"/>
      </rPr>
      <t xml:space="preserve"> från rektor/strategisk resurs</t>
    </r>
  </si>
  <si>
    <t xml:space="preserve">Bokas ev fr avdelningen när medel utdelats till avd. </t>
  </si>
  <si>
    <r>
      <rPr>
        <b/>
        <sz val="8"/>
        <rFont val="Arial"/>
        <family val="2"/>
      </rPr>
      <t>Samfin int ofin OH</t>
    </r>
    <r>
      <rPr>
        <sz val="8"/>
        <rFont val="Arial"/>
        <family val="2"/>
      </rPr>
      <t>, intäkt bidragsprojekt (från strategisk resurs)</t>
    </r>
  </si>
  <si>
    <t xml:space="preserve">    Avd</t>
  </si>
  <si>
    <t>Årets tilldelning interna projekt</t>
  </si>
  <si>
    <t>Årets tilldelning internt projekt fr strategisk resurs rektor/styrelse</t>
  </si>
  <si>
    <t>motkonteras centralt</t>
  </si>
  <si>
    <t>Årets tilldeln avslutade överskott</t>
  </si>
  <si>
    <t>Verks 111</t>
  </si>
  <si>
    <t>Verks 125-130</t>
  </si>
  <si>
    <t>Verks 140</t>
  </si>
  <si>
    <t>Utbildning</t>
  </si>
  <si>
    <t>nettas nivå:</t>
  </si>
  <si>
    <t>Avd</t>
  </si>
  <si>
    <t xml:space="preserve">    Fak</t>
  </si>
  <si>
    <t xml:space="preserve">     Miun</t>
  </si>
  <si>
    <t>motkonteras på central nivå alt från tilldelade medel på 111-projekt</t>
  </si>
  <si>
    <t xml:space="preserve">   Fak</t>
  </si>
  <si>
    <r>
      <rPr>
        <b/>
        <sz val="8"/>
        <rFont val="Arial"/>
        <family val="2"/>
      </rPr>
      <t>Samfin ofin OH</t>
    </r>
    <r>
      <rPr>
        <sz val="8"/>
        <rFont val="Arial"/>
        <family val="2"/>
      </rPr>
      <t xml:space="preserve"> till avdelning, annan fakultet</t>
    </r>
  </si>
  <si>
    <t>Årets tilldelning interna projekt inkl avslutade externa överskott</t>
  </si>
  <si>
    <t>Årets tilldeln avslutade överskott , externa verks</t>
  </si>
  <si>
    <t>Årets tilldeln interna utvecklingsmedel sk 0,65-medel</t>
  </si>
  <si>
    <t>Avstämningslista slutlig budget/prognos Hypergene</t>
  </si>
  <si>
    <t>Bilaga13</t>
  </si>
  <si>
    <t xml:space="preserve">Avstämningsmoment </t>
  </si>
  <si>
    <t>kommentar</t>
  </si>
  <si>
    <t>Samtliga uppgifter klarmarkerade och godkända</t>
  </si>
  <si>
    <r>
      <t xml:space="preserve">Inga intäkter/kostnader kvar på verksamhet </t>
    </r>
    <r>
      <rPr>
        <b/>
        <sz val="10"/>
        <rFont val="Arial"/>
        <family val="2"/>
      </rPr>
      <t>810/900</t>
    </r>
    <r>
      <rPr>
        <sz val="10"/>
        <rFont val="Arial"/>
        <family val="2"/>
      </rPr>
      <t xml:space="preserve"> inom aktuellt org (endast XXXX99)</t>
    </r>
  </si>
  <si>
    <r>
      <t xml:space="preserve">Inga intäkter/kostnader </t>
    </r>
    <r>
      <rPr>
        <b/>
        <sz val="10"/>
        <rFont val="Arial"/>
        <family val="2"/>
      </rPr>
      <t xml:space="preserve">"verksamhet saknas" </t>
    </r>
    <r>
      <rPr>
        <sz val="10"/>
        <rFont val="Arial"/>
        <family val="2"/>
      </rPr>
      <t xml:space="preserve">inom aktuellt org </t>
    </r>
  </si>
  <si>
    <r>
      <t xml:space="preserve">Inga intäkter/kostnader </t>
    </r>
    <r>
      <rPr>
        <b/>
        <sz val="10"/>
        <rFont val="Arial"/>
        <family val="2"/>
      </rPr>
      <t>"aktivitet saknas"</t>
    </r>
    <r>
      <rPr>
        <sz val="10"/>
        <rFont val="Arial"/>
        <family val="2"/>
      </rPr>
      <t xml:space="preserve"> inom aktuellt org </t>
    </r>
  </si>
  <si>
    <r>
      <rPr>
        <i/>
        <sz val="10"/>
        <rFont val="Arial"/>
        <family val="2"/>
      </rPr>
      <t>Endast</t>
    </r>
    <r>
      <rPr>
        <sz val="10"/>
        <rFont val="Arial"/>
        <family val="2"/>
      </rPr>
      <t xml:space="preserve"> </t>
    </r>
    <r>
      <rPr>
        <b/>
        <sz val="10"/>
        <rFont val="Arial"/>
        <family val="2"/>
      </rPr>
      <t>Avgiftsintäkter</t>
    </r>
    <r>
      <rPr>
        <sz val="10"/>
        <rFont val="Arial"/>
        <family val="2"/>
      </rPr>
      <t xml:space="preserve"> verksamhet </t>
    </r>
    <r>
      <rPr>
        <b/>
        <sz val="10"/>
        <rFont val="Arial"/>
        <family val="2"/>
      </rPr>
      <t>125,130,231</t>
    </r>
  </si>
  <si>
    <r>
      <rPr>
        <b/>
        <sz val="10"/>
        <rFont val="Arial"/>
        <family val="2"/>
      </rPr>
      <t>Bidragsintäkter</t>
    </r>
    <r>
      <rPr>
        <sz val="10"/>
        <rFont val="Arial"/>
        <family val="2"/>
      </rPr>
      <t xml:space="preserve"> verksamhet </t>
    </r>
    <r>
      <rPr>
        <b/>
        <sz val="10"/>
        <rFont val="Arial"/>
        <family val="2"/>
      </rPr>
      <t>221</t>
    </r>
    <r>
      <rPr>
        <sz val="10"/>
        <rFont val="Arial"/>
        <family val="2"/>
      </rPr>
      <t xml:space="preserve"> - i undantagsfall avgifter</t>
    </r>
  </si>
  <si>
    <t xml:space="preserve"> i undantagsfall även avgifter t ex konferens där bidrag också ingår</t>
  </si>
  <si>
    <t>Avgifts- och bidragsintäkter 140</t>
  </si>
  <si>
    <r>
      <t xml:space="preserve">Konto 9387 - Årets Överförda medel verksamhet 125,130,231 avser nyttjande avslutade överskott aktuell verks. </t>
    </r>
    <r>
      <rPr>
        <b/>
        <i/>
        <sz val="10"/>
        <rFont val="Arial"/>
        <family val="2"/>
      </rPr>
      <t>Årets</t>
    </r>
    <r>
      <rPr>
        <b/>
        <sz val="10"/>
        <rFont val="Arial"/>
        <family val="2"/>
      </rPr>
      <t xml:space="preserve"> tilldeln</t>
    </r>
  </si>
  <si>
    <r>
      <t xml:space="preserve">Konto 9387 - överförda medel verksamhet 111,214 avser </t>
    </r>
    <r>
      <rPr>
        <b/>
        <i/>
        <sz val="10"/>
        <rFont val="Arial"/>
        <family val="2"/>
      </rPr>
      <t>årets</t>
    </r>
    <r>
      <rPr>
        <b/>
        <sz val="10"/>
        <rFont val="Arial"/>
        <family val="2"/>
      </rPr>
      <t xml:space="preserve"> tilldelning</t>
    </r>
    <r>
      <rPr>
        <sz val="10"/>
        <rFont val="Arial"/>
        <family val="2"/>
      </rPr>
      <t xml:space="preserve"> interna projekt</t>
    </r>
  </si>
  <si>
    <r>
      <t xml:space="preserve">Konto 9389 - Överförda medel , verks 111 avser </t>
    </r>
    <r>
      <rPr>
        <b/>
        <sz val="10"/>
        <rFont val="Arial"/>
        <family val="2"/>
      </rPr>
      <t>årets tilldelning</t>
    </r>
    <r>
      <rPr>
        <sz val="10"/>
        <rFont val="Arial"/>
        <family val="2"/>
      </rPr>
      <t xml:space="preserve"> utv. Medel sk. 0,65 medel</t>
    </r>
  </si>
  <si>
    <r>
      <rPr>
        <b/>
        <sz val="10"/>
        <rFont val="Arial"/>
        <family val="2"/>
      </rPr>
      <t>Samfinansiering</t>
    </r>
    <r>
      <rPr>
        <sz val="10"/>
        <rFont val="Arial"/>
        <family val="2"/>
      </rPr>
      <t xml:space="preserve"> endast verksamhet </t>
    </r>
    <r>
      <rPr>
        <b/>
        <sz val="10"/>
        <rFont val="Arial"/>
        <family val="2"/>
      </rPr>
      <t>140 (bidrag) samt 221 (bidrag)</t>
    </r>
  </si>
  <si>
    <t xml:space="preserve">Avdelningens Samfinansiering Utb. Anslag 110  till 140, </t>
  </si>
  <si>
    <t>i vissa fall kan samfinansiering komma från rektor  (utb/fo)</t>
  </si>
  <si>
    <t>Avdelningens Samfinansiering  Fo anslag 211 till 221</t>
  </si>
  <si>
    <r>
      <t>S:a</t>
    </r>
    <r>
      <rPr>
        <b/>
        <sz val="10"/>
        <rFont val="Arial"/>
        <family val="2"/>
      </rPr>
      <t>Transfereringar</t>
    </r>
    <r>
      <rPr>
        <sz val="10"/>
        <rFont val="Arial"/>
        <family val="2"/>
      </rPr>
      <t xml:space="preserve"> i kkl 7=0  d v s netto erhållna bidrag - lämnade bidrag ska vara noll (0)</t>
    </r>
  </si>
  <si>
    <t>Konto 9308*/9408*-konton för samfinansiering nettade inom aktuell nivå samt inom  utb verksamhet 1*</t>
  </si>
  <si>
    <t>Ingen samfinansiering mellan GU o FO</t>
  </si>
  <si>
    <t>Konto 9308*/9408*-konton för samfinansiering nettade inom aktuell nivå samt inom For verksamhet 2*</t>
  </si>
  <si>
    <t xml:space="preserve">Konto 9309*/9409*-konton för samfinansiering OH  nettade inom aktuell nivå samt inom  utbildningsverksamhet 1* </t>
  </si>
  <si>
    <t>Konto 9309*/9409*-konton för samfinansiering OH  nettade inom aktuell nivå samt inom forskningsverksamhet  2*</t>
  </si>
  <si>
    <t xml:space="preserve">Konto 9307 motsvarar årets tilldelning FO anslag per fak </t>
  </si>
  <si>
    <t>Konto 93071/94071 omfördelnking fo anslag inom fak resp avd o  nettade inom fakultet resp avd</t>
  </si>
  <si>
    <t>GU anslag  (HST/HPR) konto 9302/9303 -max årets takbelopp</t>
  </si>
  <si>
    <t>Konto 3024 - årets kval anslag  GU</t>
  </si>
  <si>
    <t>Kommentarer resultatpåverkan per verksamhet på summeringsnivå (tot avdelning, inst, tot fakultet osv)</t>
  </si>
  <si>
    <t>enligt fastställd modell</t>
  </si>
  <si>
    <t>ev IB 99991 internfinansierade anslagsprojekt verks 111,211,214 ( fg års ej nyttjade tilldelning)</t>
  </si>
  <si>
    <t xml:space="preserve">IB motsvarar fg års tilldelning </t>
  </si>
  <si>
    <t>ev IB 99991 interna projekt - verks 125-140,221-231 endast nyttjande avslutade överskott  (fg års ej nyttade tilldelning)</t>
  </si>
  <si>
    <t>Stäm av att budgetkonton inte använts vid kontoinmatning för de I o K som bugeteras på direkt på aktuellt konto</t>
  </si>
  <si>
    <t>Total lokalkostnad per avdelning enligt aktuellt budget-/prognos-värde INFRA - FAS</t>
  </si>
  <si>
    <t>Summa "OH fördelning univ gem stödverksamhet" - aktuellt budgetvärde (fakultetsnivå)</t>
  </si>
  <si>
    <t>Budget/Prognos HST, HPR per utb område samt per fakultet redovisat enligt tidplan</t>
  </si>
  <si>
    <t>EXEMPEL</t>
  </si>
  <si>
    <t>MIUN</t>
  </si>
  <si>
    <t>EKO</t>
  </si>
  <si>
    <t>NYA budgetkonton fr o m budget 2018</t>
  </si>
  <si>
    <t>rev 2024-04-11</t>
  </si>
  <si>
    <t>Mittuniversitetet, Intern resultaträkning</t>
  </si>
  <si>
    <t>Budgetering</t>
  </si>
  <si>
    <t>Utfall</t>
  </si>
  <si>
    <t>Budget o utfallsnivå 1</t>
  </si>
  <si>
    <t>Valbart för registrering</t>
  </si>
  <si>
    <t>Bokas i budget på</t>
  </si>
  <si>
    <t>Summeringsnivåer</t>
  </si>
  <si>
    <t>Intäkter</t>
  </si>
  <si>
    <t>Anslag grundutbildning</t>
  </si>
  <si>
    <t>Aktuella 3- och 9-konton</t>
  </si>
  <si>
    <t>Aktuella 3-och 9-konton</t>
  </si>
  <si>
    <t>Överförda medel inom Miun</t>
  </si>
  <si>
    <t>Aktuella 9-konton</t>
  </si>
  <si>
    <t>Avsättning anslag</t>
  </si>
  <si>
    <t xml:space="preserve">        Nuvarande detaljnivå behövs för särredovisning </t>
  </si>
  <si>
    <t>Fördelning anslag</t>
  </si>
  <si>
    <t xml:space="preserve">        vid omfördelning anslag </t>
  </si>
  <si>
    <t>Samfinansiering</t>
  </si>
  <si>
    <t>Avgifter och ersättningar</t>
  </si>
  <si>
    <t>310 Avgifter och ersättningar</t>
  </si>
  <si>
    <t>310B Avg o ers (budget)</t>
  </si>
  <si>
    <t>Aktuella 31-34-konton</t>
  </si>
  <si>
    <t>Bidrag</t>
  </si>
  <si>
    <t>320 Bidrag</t>
  </si>
  <si>
    <t>350B Bidrag (budget)</t>
  </si>
  <si>
    <t>Aktuella 35-37-konton</t>
  </si>
  <si>
    <t xml:space="preserve">Finansiella intäkter </t>
  </si>
  <si>
    <t>330 Finansiella intäkter</t>
  </si>
  <si>
    <t>380B Fin intätker (budget)</t>
  </si>
  <si>
    <t>Aktuella 38-konton</t>
  </si>
  <si>
    <t>Kostnader</t>
  </si>
  <si>
    <t xml:space="preserve">Personalkostnader, lön +LKP </t>
  </si>
  <si>
    <t>Aktuella lönekonton, kkl 4</t>
  </si>
  <si>
    <t>Aktuella lönekonton, konto 4000-4069</t>
  </si>
  <si>
    <t>Huvuddel av personalkostnader via Primula</t>
  </si>
  <si>
    <t xml:space="preserve">Personalkostnader,övrigt </t>
  </si>
  <si>
    <t>4800 Utbildning/konferens                                 4900 Personalkostnader övrigt</t>
  </si>
  <si>
    <t>480B Utbildning, konferens egen personal (budget),                                       490B Övriga pers kostnader (budget)</t>
  </si>
  <si>
    <t>Aktuella 4-konton  samt periodiserade personalkostnader</t>
  </si>
  <si>
    <t xml:space="preserve">I ekonomirapporter i Hypergene framgår vilka utfallskonton som tillhör resp. budgetkonto. </t>
  </si>
  <si>
    <t>Konsultkostnader</t>
  </si>
  <si>
    <t>570B konsulter exkl lärosäten,                          571B konsulter lärosäten</t>
  </si>
  <si>
    <t>Aktuella 573-578-konton</t>
  </si>
  <si>
    <t>I ekonomirapporter i Hypergene framgår vilka utfallskonton som tillhör resp. budgetkonto.  OH inom UTB på 570B ej på 571B</t>
  </si>
  <si>
    <t>Övrig drift</t>
  </si>
  <si>
    <t>5510 Resor, hotell o repr.                   5610 Förbrukningsinventarier, stöldbeg.                                                     5690 Material och övriga varor        5790 Övriga tjänster                               5800 Övrig drift</t>
  </si>
  <si>
    <t>551B Resor, hotell, repr(budget)                      561B Förbrukn.invest, stöldbeg (budget)                                                         569B Material o övr varor (budget)                                                  579B Övr tjänster (budget)                     580B Övrig drift (budget)</t>
  </si>
  <si>
    <t>Aktuella 51-59-konton</t>
  </si>
  <si>
    <t>Intern övrig drift</t>
  </si>
  <si>
    <t>Lokaler</t>
  </si>
  <si>
    <t>5500 Lokaler externa samt för interna lokaler budgeteras på bef 9501X-konton</t>
  </si>
  <si>
    <t>500B Lokalkostnader, externa (budget)                                             - Interna budgeteras på befintliga 9501X-konton</t>
  </si>
  <si>
    <t>Aktuella 50-konton (externa),                               Aktuell 9501X-konton (interna)</t>
  </si>
  <si>
    <t>Nuvarande detaljnivå för interna lokaler som har olika fördelningsmodell. Viss del automatbudgeteras via trigger</t>
  </si>
  <si>
    <t>Finansiella kostnader</t>
  </si>
  <si>
    <t>590 Finansiella kostnader</t>
  </si>
  <si>
    <t>590B Fin kostnader (budget)</t>
  </si>
  <si>
    <t>Aktuella 59-konton</t>
  </si>
  <si>
    <t>Aktuella 6-konton automatiskt i Hypergene</t>
  </si>
  <si>
    <t>Automatkonteras i budget från investeringsbudgeten</t>
  </si>
  <si>
    <t>OH, Fördelning univ gem stödverks</t>
  </si>
  <si>
    <t>OH-trigger</t>
  </si>
  <si>
    <t>Aktuella 9-konton automatiskt i Hypergene</t>
  </si>
  <si>
    <t>Transfereringar</t>
  </si>
  <si>
    <t>Medel som erhållits från statsbudgeten för finansering av bidrag</t>
  </si>
  <si>
    <t>730B  Medel från statsbugeten för finansiering av bidrag</t>
  </si>
  <si>
    <t>Aktuella 73-konton</t>
  </si>
  <si>
    <t>ENDAST för Anslag som transfereras inom Nat Fo-skola samt Miuns egna bidrag till studentkårer</t>
  </si>
  <si>
    <t>fr o m budget 2024</t>
  </si>
  <si>
    <t>Medel som erhållits från myndighter mm för finansering av bidrag</t>
  </si>
  <si>
    <t>975- Erhållna bidrag, transferering (budget)</t>
  </si>
  <si>
    <t>700B Erhållna bidrag, transferering (budget)</t>
  </si>
  <si>
    <t>Aktuella 72-74-konton</t>
  </si>
  <si>
    <t>samtliga typer av erh bidrag för transfereringar</t>
  </si>
  <si>
    <t>Lämnade bidrag</t>
  </si>
  <si>
    <t>979- Lämnade bidrag, transferering (budget)</t>
  </si>
  <si>
    <t>770B Lämnade bidrag, transferering (budget)</t>
  </si>
  <si>
    <t>Aktuella 75-79-konton</t>
  </si>
  <si>
    <t xml:space="preserve"> Saldo</t>
  </si>
  <si>
    <t xml:space="preserve"> Årets kapitalförändring</t>
  </si>
  <si>
    <t>IB interna projekt</t>
  </si>
  <si>
    <t>991 IB interna projekt</t>
  </si>
  <si>
    <t>Konto 99991</t>
  </si>
  <si>
    <t>Endast ett valbart budgetekonto, motsv 99991</t>
  </si>
  <si>
    <r>
      <t xml:space="preserve">Innehållsförteckning prognosbilagor 2026, </t>
    </r>
    <r>
      <rPr>
        <sz val="10"/>
        <color rgb="FF000000"/>
        <rFont val="Arial"/>
        <family val="2"/>
      </rPr>
      <t>Dnr MIUN 2025/2168</t>
    </r>
  </si>
  <si>
    <t>Strategisk resurs (utgår fn)</t>
  </si>
  <si>
    <t>INTERN EKO TIDPLAN PROGNOS  2026 för budgetgrupp</t>
  </si>
  <si>
    <t>För anställda födda 1967-1987</t>
  </si>
  <si>
    <t>För anställda födda 1961-1966</t>
  </si>
  <si>
    <t>60-65 år</t>
  </si>
  <si>
    <t>För anställda födda 1960. Fyller 66 år</t>
  </si>
  <si>
    <t>66 år</t>
  </si>
  <si>
    <t>För anställda födda 1957-1959</t>
  </si>
  <si>
    <t>För anställda födda 1938-1956</t>
  </si>
  <si>
    <t>70-88 år</t>
  </si>
  <si>
    <t>89 år</t>
  </si>
  <si>
    <t xml:space="preserve">   Löneuppräkning  månadslön jan-dec 2026 (RALS 2025-10-01 - 2026-09-30)</t>
  </si>
  <si>
    <t xml:space="preserve">   Löneuppräkning  månadslön okt-dec 2026 (RALS 2026-10-01 - 2027-09-30)</t>
  </si>
  <si>
    <r>
      <t>Beräknade värden nedan från INFRA FAS per</t>
    </r>
    <r>
      <rPr>
        <b/>
        <sz val="8"/>
        <rFont val="Arial"/>
        <family val="2"/>
      </rPr>
      <t xml:space="preserve"> </t>
    </r>
  </si>
  <si>
    <t>Internhyra budgetförslag 2026</t>
  </si>
  <si>
    <t>Budgetperiod 260101-261231</t>
  </si>
  <si>
    <t>budget 2026</t>
  </si>
  <si>
    <t>"PPS"</t>
  </si>
  <si>
    <t>PPS</t>
  </si>
  <si>
    <t>2) Fördelas enligt, vid budget, gällande prognos HST 2025 (campus + distans)</t>
  </si>
  <si>
    <t>4) Datasalar justerade med kv 4 för Q246 som är uppsagd.</t>
  </si>
  <si>
    <t>Prognovärden 2026</t>
  </si>
  <si>
    <t>Prognosvärden, kontorslokaler 2026</t>
  </si>
  <si>
    <t>2026-02-XX</t>
  </si>
  <si>
    <t>Procentpåslag budget  2026 = 2025 års värden</t>
  </si>
  <si>
    <r>
      <t>Övrigt</t>
    </r>
    <r>
      <rPr>
        <vertAlign val="superscript"/>
        <sz val="10"/>
        <rFont val="Arial"/>
        <family val="2"/>
      </rPr>
      <t xml:space="preserve"> 3</t>
    </r>
  </si>
  <si>
    <t>Hum, jur, samhällsvet, teologiskt</t>
  </si>
  <si>
    <t>Naturvet/Teknik/Farmaceutiskt</t>
  </si>
  <si>
    <r>
      <t>Undervisning</t>
    </r>
    <r>
      <rPr>
        <vertAlign val="superscript"/>
        <sz val="10"/>
        <rFont val="Arial"/>
        <family val="2"/>
      </rPr>
      <t xml:space="preserve"> 1</t>
    </r>
  </si>
  <si>
    <r>
      <t>Verksamhetsförlagd utbildning</t>
    </r>
    <r>
      <rPr>
        <vertAlign val="superscript"/>
        <sz val="10"/>
        <rFont val="Arial"/>
        <family val="2"/>
      </rPr>
      <t>2</t>
    </r>
  </si>
  <si>
    <r>
      <t xml:space="preserve">Verksamhetsförlagd utbildning </t>
    </r>
    <r>
      <rPr>
        <vertAlign val="superscript"/>
        <sz val="10"/>
        <rFont val="Arial"/>
        <family val="2"/>
      </rPr>
      <t>2</t>
    </r>
  </si>
  <si>
    <t>Budget 2026 Takbelopp</t>
  </si>
  <si>
    <t>Budget 2026 Kostnadsram</t>
  </si>
  <si>
    <t>(PPS) - Pedagogik, psykologi och socialt arbete</t>
  </si>
  <si>
    <t xml:space="preserve">   PSO - Psykologi och socialt arbete</t>
  </si>
  <si>
    <t xml:space="preserve">   UTV - Utbildningsvetenskap</t>
  </si>
  <si>
    <t>Kortare kompl ped utb (KPU) 18HST. Erhölls som bidrag 2022. Inkl utökning fr o m BP 2024. Försöksverksamhet 2022-2027</t>
  </si>
  <si>
    <t>Grundutbildning - anslag 2.27 riktad satsning för:</t>
  </si>
  <si>
    <t>xxxx</t>
  </si>
  <si>
    <t>Grundutbildning - anslag 2.27 exkl nationellt riktade satsningar</t>
  </si>
  <si>
    <t>Värde</t>
  </si>
  <si>
    <t xml:space="preserve">Grundutbildning - anslag 2.27  historisk fördelning </t>
  </si>
  <si>
    <t xml:space="preserve">Grundutbildning - anslag 2.27 andel för internt riktad satsning </t>
  </si>
  <si>
    <t>Justering sammanvägt betyg HUV, nettoanslag</t>
  </si>
  <si>
    <t>Justering sammanvägt betyg NMT, nettoanslag</t>
  </si>
  <si>
    <t>Bruttoprislappar motsvarar prislappar enligt regleringsbrev för året</t>
  </si>
  <si>
    <t xml:space="preserve">B) Ramar anslagsfinansierad grundutbildning (verks 110)  </t>
  </si>
  <si>
    <t>Nettoprislapp per utbildningsområde 2026 (kr/helårsprestation)</t>
  </si>
  <si>
    <t xml:space="preserve">Nettoprislapp per utbildningsområde  (kr/helårsstudent) </t>
  </si>
  <si>
    <t>Anslag utbildning på grund- och avancerad nivå, netto (tkr)</t>
  </si>
  <si>
    <t xml:space="preserve">C) Avsättningar samt ramar anslagsfinansierad grundutbildning (verks 110) </t>
  </si>
  <si>
    <t xml:space="preserve"> Prisupräkning anslag 2026 1,85%. PLO 1,84%. </t>
  </si>
  <si>
    <t>Budget 2026</t>
  </si>
  <si>
    <t>Budget ingående saldo år 2026, fakultet inkl institutioner</t>
  </si>
  <si>
    <t>Forskning ämnesdidaktik</t>
  </si>
  <si>
    <t>Foutbkurs OVR001F</t>
  </si>
  <si>
    <t>Foutbkurs OVR002F</t>
  </si>
  <si>
    <t>HPC2N</t>
  </si>
  <si>
    <t>Slutliga forskningsanslag Budget 2026</t>
  </si>
  <si>
    <t>Prognosvärden, anslagsfinansiering forskning (FO) verksamhet 211</t>
  </si>
  <si>
    <t>Prognos 2026</t>
  </si>
  <si>
    <t>Slutliga värden för  baseras på regleringsbrev samt ev ändringar av regleringsbrev</t>
  </si>
  <si>
    <t>Forskningsanslag, ramar (Tkr)</t>
  </si>
  <si>
    <t>Särskilda nationella satsningar 2026,  tkr</t>
  </si>
  <si>
    <t>PLO 2026 :</t>
  </si>
  <si>
    <t>Budget 2026, 2026 års PLO</t>
  </si>
  <si>
    <t>Prognos 2026, 2026 års PLO</t>
  </si>
  <si>
    <t>Regeringen utökar satsningen på övningsskolor och övningsförskolor med 25 miljoner kronor under 2023. Står i BP 2022  sid 53 att försöksverksamheten permanentats. Står i BP2023 sid 129 att regeringen utvecklar och utökar satsningen på övningsskolot och övningsförskolor. Prisuprräknades 2025. Antas forts men invänta BP 2025 för ytt info.</t>
  </si>
  <si>
    <t>Del som inte avser Miun transfereras vidare per lärosäte (särskilt beslut 2022)</t>
  </si>
  <si>
    <t>PLO 2026: 1,84%</t>
  </si>
  <si>
    <t>Ram Förvaltning (tkr)</t>
  </si>
  <si>
    <t>Beslutad 2025</t>
  </si>
  <si>
    <t>Justerad beslutad ram, prognos 2025</t>
  </si>
  <si>
    <t>Preliminärt 2026</t>
  </si>
  <si>
    <t>Förändring</t>
  </si>
  <si>
    <t>Universitetsledning inklusive styrelse, internrevision, idrottsakademi</t>
  </si>
  <si>
    <t>Förvaltningen</t>
  </si>
  <si>
    <t>Universitetsgem. ram, totalt i 2026 års pris</t>
  </si>
  <si>
    <t>Tabellformat i bilagor baseras på tabeller i VP o Aktivitetsplan som är tillgänglighetanpassade</t>
  </si>
  <si>
    <t>Grundutbildning</t>
  </si>
  <si>
    <t>A) Procentpåslag gemensam stödverksamhet 2026 sk Overhead (OH)</t>
  </si>
  <si>
    <t>Total procent 2026 (%) - Snittprocent baserat på utfall, år 2021-2024</t>
  </si>
  <si>
    <t>Procentpåslag kontor</t>
  </si>
  <si>
    <t>Fakulteten för naturvet. teknik o medier (NMT)</t>
  </si>
  <si>
    <t>Univ gem inkl Förvaltning</t>
  </si>
  <si>
    <t>Procentpåslag kontorskostnader 2026</t>
  </si>
  <si>
    <t>A) Slutliga budget- och prognosvärden prislappar Helårsstudenter (HST) och Helårsprestationer (HPR) per utbildningsområde</t>
  </si>
  <si>
    <t>4/12</t>
  </si>
  <si>
    <t>16/12</t>
  </si>
  <si>
    <t>18/12</t>
  </si>
  <si>
    <t>Slutlig planering prognosarbete; tidplan, anv o bil. Teamsmöte</t>
  </si>
  <si>
    <t>9-10</t>
  </si>
  <si>
    <t>29/2</t>
  </si>
  <si>
    <t>25/2</t>
  </si>
  <si>
    <t>Möte kallat i dec 2025</t>
  </si>
  <si>
    <t>17/3</t>
  </si>
  <si>
    <t xml:space="preserve">EJ avst m Kenneth </t>
  </si>
  <si>
    <t>EJ avst m Carina</t>
  </si>
  <si>
    <t>25/3</t>
  </si>
  <si>
    <t>2-6/4</t>
  </si>
  <si>
    <t>7-10/4</t>
  </si>
  <si>
    <t xml:space="preserve">Vårprop och Vårändringsbudget </t>
  </si>
  <si>
    <t>Bea</t>
  </si>
  <si>
    <t>Fak, Amanda, Bea</t>
  </si>
  <si>
    <t>avstäms m ACH 251204</t>
  </si>
  <si>
    <t>Samordnare HUV, NMT, FÖRV</t>
  </si>
  <si>
    <t>Ingrid, Samordnare HUV, NMT, FÖRV</t>
  </si>
  <si>
    <t>Bea, Anna-Maria</t>
  </si>
  <si>
    <t>Plan chef</t>
  </si>
  <si>
    <t>Bea+Anna-Maria, Anna-Carin</t>
  </si>
  <si>
    <t>Budgetansvarig, samordnare HUV, NMT. FÖRV</t>
  </si>
  <si>
    <t>3-5/6</t>
  </si>
  <si>
    <t>Budgetansvarig</t>
  </si>
  <si>
    <t>Total Prognos Miun inkl kommentarer - Delårsrapport endast i bilder fr 2025</t>
  </si>
  <si>
    <t>XX/8</t>
  </si>
  <si>
    <t>24/9</t>
  </si>
  <si>
    <t xml:space="preserve">Beslutad ran Dnr MIUN </t>
  </si>
  <si>
    <t>Universitetsgem. ram, totalt  löpande pris</t>
  </si>
  <si>
    <t>Ekonomi och Planering</t>
  </si>
  <si>
    <t>varav FAS</t>
  </si>
  <si>
    <t>Beslutad ram 2026</t>
  </si>
  <si>
    <t>Förändring mot budget 2025 i %</t>
  </si>
  <si>
    <t xml:space="preserve">Innovationsverksamhet. </t>
  </si>
  <si>
    <r>
      <t xml:space="preserve">Utveckling av VFU i lärarutbildningen, Övningsskolor och Övningsförskolor.    </t>
    </r>
    <r>
      <rPr>
        <sz val="8"/>
        <color rgb="FF0070C0"/>
        <rFont val="Arial"/>
        <family val="2"/>
      </rPr>
      <t xml:space="preserve"> PLO-uppräknad i budget 2026</t>
    </r>
  </si>
  <si>
    <r>
      <t xml:space="preserve">VFU inom vårdutbildningar.                    </t>
    </r>
    <r>
      <rPr>
        <sz val="8"/>
        <color rgb="FF0070C0"/>
        <rFont val="Arial"/>
        <family val="2"/>
      </rPr>
      <t xml:space="preserve"> PLO-uppräknad i budget 2026</t>
    </r>
  </si>
  <si>
    <t>Slutlig kostnad för året beräknas och bokförs i årsbokslut baserat på årets kostnader, utfall</t>
  </si>
  <si>
    <t>TIDPLAN PROGNOS 2026</t>
  </si>
  <si>
    <t>Grundutbildning - anslag 2.27anslagspost 1.1</t>
  </si>
  <si>
    <t>Höjt ersättningsbelopp HST för NT. Höjning per år 2024-2026</t>
  </si>
  <si>
    <t>Forskning - anslag 2:28 Basresurs</t>
  </si>
  <si>
    <t>27/3</t>
  </si>
  <si>
    <t>22/4</t>
  </si>
  <si>
    <t>25/5</t>
  </si>
  <si>
    <t>vidare till kårerna</t>
  </si>
  <si>
    <t>Konteras  3516-50154-140-501481 motpart 070011</t>
  </si>
  <si>
    <t>Konteras 3516-50121-140-200143-motpart 070011</t>
  </si>
  <si>
    <t>Konteras 3516-9395-214-4903521-motpart 070011</t>
  </si>
  <si>
    <t>prel 2 884</t>
  </si>
  <si>
    <t>Miun ca 100 tkr mer än övriga parter (2024,2025)</t>
  </si>
  <si>
    <t>9/11</t>
  </si>
  <si>
    <t>NYTT fr o m 2025. Ingen omförd 2025 då båda fak hade överproduktion</t>
  </si>
  <si>
    <t>= Slutlig procensats gem %</t>
  </si>
  <si>
    <t xml:space="preserve"> Kontorsprocent beräknas per inst och univ gem nivå enligt nedan. Dekan kan beslutad om fak gem procent</t>
  </si>
  <si>
    <t>Total lokalyta för de lokaler som räknas in i kontor (se spec ovan) * faktor 1.40* årets internhyra i kr/kvm</t>
  </si>
  <si>
    <t>Budgetvärde total  kontorskostnader för aktuell organisation</t>
  </si>
  <si>
    <t>Budgetlöner inkl lönetillägg  konto 4000-4061 exkl 4051, samtlig personal med hemvist på aktuell organisation (med vissa justeringar)</t>
  </si>
  <si>
    <t>Konteras 9381-140-200163</t>
  </si>
  <si>
    <t>Dec vårdutb på distans inkl VFU 20 mkr 2022-2030. Miun sökt medel t o m 2028. Finansierar extra kostnader, ej HST, HPR som dock ska särredovisas. Medlen särredovisas på 110-ämne. Utgår fortsatt från att högskolemodellen för anslag gäller även detta anslag. D v s ingen återbetalning av ej upparbetet. Belopp per lärosäte framgår i årets regleringsbrev 
Enl vad som aviserats i tidigare budgetpropositioner avser regeringen att göra fördelningen av 
medel till respektive lärosäte på samma sätt som tidigare år.</t>
  </si>
  <si>
    <t>13/4</t>
  </si>
  <si>
    <t>vidare till kårerna 50/50</t>
  </si>
  <si>
    <t>Statlig bidrag (via Kammarkollegiet) till Studentkårer. Ersättning baseras på antal HST två fg år innan budgetår samt antalet doktorander hösten tvår fg år omräknat till helårsekvivalenter. För 2026 baseras ersättning på 2024 års värden. Transfereras via 9016-140-400209 till studentkåren varje år- Miuns del en rektorsbeslut konteras  9016-111-290712</t>
  </si>
  <si>
    <t>PREL Univ gem stödverksamhet per fakultet samt central externfinansierad verksamhet prognos 2026</t>
  </si>
  <si>
    <t xml:space="preserve">PREL Prognos 2026 </t>
  </si>
  <si>
    <t>varav DOS</t>
  </si>
  <si>
    <t>fd Infrastrukturavdelningen</t>
  </si>
  <si>
    <t>HUV klarmarkerat av prefekt samt sidoordnad spec kommunavtal</t>
  </si>
  <si>
    <t>20/4</t>
  </si>
  <si>
    <t>Tillfällig lösning P 2026</t>
  </si>
  <si>
    <t>Övriga avdelningar/Institutioner klarmarkerade av avdelningschef/prefekt samt sidoordnad spec kommunavtal</t>
  </si>
  <si>
    <t>samtiiga exkl HUV</t>
  </si>
  <si>
    <t>Sprecialår, vanlgitvis "samtliga" här i cell C och D</t>
  </si>
  <si>
    <t>snittvärde av ökning i etapper 2026</t>
  </si>
  <si>
    <t>Budgetvärden</t>
  </si>
  <si>
    <t>27-28 apr</t>
  </si>
  <si>
    <t>5-8 maj</t>
  </si>
  <si>
    <t>v18-20</t>
  </si>
  <si>
    <t>Påslag löner FO</t>
  </si>
  <si>
    <t>Externfin verksamhet Univ gem inkl FÖRV</t>
  </si>
  <si>
    <t>Påslag löner och konsulter GU, övr UTB projekt</t>
  </si>
  <si>
    <t>OBS! Budgetvärden som ev uppdateras till prognos v13</t>
  </si>
  <si>
    <t>Till Holding 250 tkr + ytt i ändring regl brev 2026 230 tkr för kommersialisering  av fo resultat och innovationer som får anv efter beslut fr regeringen.Motsv bel 300 tkr 2025, Allt bokas ut via balanskonton</t>
  </si>
  <si>
    <t>Erhålls med 1/12 per månad. Tot 25 mnkr årligen. Utökning för psykisk ohälsa 2026-2028 enl pressmeddelande 2026-01-02.Vi utgår fortsatt från att högskolemodellen för anslag gäller även detta anslag. D v s ingen återbetalning av ev ej upparbetat ansalg</t>
  </si>
  <si>
    <r>
      <t xml:space="preserve">Kom via särskilt beslut 2023.  Belopp i prognos 2025 per år enl Kammarkollegiets reglbrev 2024, 2025. Forts hur länge? </t>
    </r>
    <r>
      <rPr>
        <sz val="7"/>
        <color rgb="FFFF0000"/>
        <rFont val="Arial"/>
        <family val="2"/>
      </rPr>
      <t xml:space="preserve"> </t>
    </r>
    <r>
      <rPr>
        <sz val="7"/>
        <color rgb="FF0070C0"/>
        <rFont val="Arial"/>
        <family val="2"/>
      </rPr>
      <t xml:space="preserve"> Se kommentar BP 2026 sid 135: </t>
    </r>
    <r>
      <rPr>
        <i/>
        <sz val="7"/>
        <color rgb="FF0070C0"/>
        <rFont val="Arial"/>
        <family val="2"/>
      </rPr>
      <t>På specialist_x0002_sjuksköterskeprogrammet har det varit en tydlig ökning av antalet examina de senaste läsåren. För att universitet och högskolor ska kunna ta emot och examinera fler studenter krävs bl.a. att det finns fler platser för verksamhetsförlagd utbildning (VFU). Åtgärder har vidtagits för att fler VFU-platser ska finnas tillgängliga.</t>
    </r>
    <r>
      <rPr>
        <sz val="7"/>
        <color rgb="FF0070C0"/>
        <rFont val="Arial"/>
        <family val="2"/>
      </rPr>
      <t xml:space="preserve"> 
</t>
    </r>
  </si>
  <si>
    <t>via Stockholms Univ. Tot 7 mkr 2022, 7 mkr 2023, 10 mkr fr o m 2024. Miun dokumenterad modell för ekonomisk redovisning fr o m 2025</t>
  </si>
  <si>
    <t>Motsv budget 2026</t>
  </si>
  <si>
    <t>Vid ev förändringar av ram/avd uppdateras tabell</t>
  </si>
  <si>
    <t>Uppdateras med slutliga prognosvärden när prognos klar</t>
  </si>
  <si>
    <t>ej aktuellt 2026</t>
  </si>
  <si>
    <t>Prognos ingående saldo år 2026, fakultet inkl institutioner</t>
  </si>
  <si>
    <t>Strategisk kompetensförsörjning</t>
  </si>
  <si>
    <t>NMT har kursbudgeten för 2026</t>
  </si>
  <si>
    <t>FAS</t>
  </si>
  <si>
    <t>DOS</t>
  </si>
  <si>
    <t>OBS! Inköpet ska alltid görs i samråd med DOS      Skrivare, scanner och liknande samt personalens datorer kostnadsförs om anskaffningsvärdet &lt;30 tkr (och inte är del av en fungerande enhet, ex. datorsalar).</t>
  </si>
  <si>
    <t>Driftsbudget/ DOS                                                  OBS! Ej investeringsbudget</t>
  </si>
  <si>
    <t>FAS, DOS</t>
  </si>
  <si>
    <t>Prognos 2026 Takbelopp</t>
  </si>
  <si>
    <t>Progos 2026 Kostnadsram</t>
  </si>
  <si>
    <t>11/5</t>
  </si>
  <si>
    <t>12/5</t>
  </si>
  <si>
    <t>11-13/5</t>
  </si>
  <si>
    <t>13/5</t>
  </si>
  <si>
    <t>efter 12/5</t>
  </si>
  <si>
    <t>Bilder investeringar till rektorsdialog till Budgetanvarig.</t>
  </si>
  <si>
    <r>
      <t xml:space="preserve">Sista dag för att rega utlånad personal i Hypergene SAMTLIGA AVD. </t>
    </r>
    <r>
      <rPr>
        <sz val="9"/>
        <rFont val="Arial"/>
        <family val="2"/>
      </rPr>
      <t>Endast överenskomna utlån efter detta</t>
    </r>
    <r>
      <rPr>
        <b/>
        <sz val="9"/>
        <rFont val="Arial"/>
        <family val="2"/>
      </rPr>
      <t xml:space="preserve">. </t>
    </r>
    <r>
      <rPr>
        <b/>
        <sz val="9"/>
        <color rgb="FFFF0000"/>
        <rFont val="Arial"/>
        <family val="2"/>
      </rPr>
      <t>OBS! INGET mot NMT förutom IMD P2026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</si>
</sst>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k_r_-;\-* #,##0.00\ _k_r_-;_-* &quot;-&quot;??\ _k_r_-;_-@_-"/>
    <numFmt numFmtId="165" formatCode="0.0%"/>
    <numFmt numFmtId="166" formatCode="#,##0\ &quot;kr&quot;"/>
    <numFmt numFmtId="167" formatCode="hh:mm;@"/>
    <numFmt numFmtId="168" formatCode="#,##0_ ;\-#,##0\ "/>
    <numFmt numFmtId="169" formatCode="0.0"/>
    <numFmt numFmtId="170" formatCode="0.0000%"/>
    <numFmt numFmtId="171" formatCode="0.000000%"/>
  </numFmts>
  <fonts count="2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rgb="FF0070C0"/>
      <name val="Arial"/>
      <family val="2"/>
    </font>
    <font>
      <sz val="10"/>
      <name val="Arial"/>
      <family val="2"/>
    </font>
    <font>
      <sz val="9"/>
      <name val="Arial"/>
      <family val="2"/>
    </font>
    <font>
      <sz val="9"/>
      <color rgb="FF00B050"/>
      <name val="Arial"/>
      <family val="2"/>
    </font>
    <font>
      <sz val="9"/>
      <color theme="1"/>
      <name val="Arial"/>
      <family val="2"/>
    </font>
    <font>
      <sz val="7"/>
      <name val="Arial"/>
      <family val="2"/>
    </font>
    <font>
      <sz val="9"/>
      <color rgb="FFFF0000"/>
      <name val="Arial"/>
      <family val="2"/>
    </font>
    <font>
      <b/>
      <sz val="9"/>
      <color rgb="FFFF0000"/>
      <name val="Arial"/>
      <family val="2"/>
    </font>
    <font>
      <sz val="7"/>
      <color rgb="FFFF0000"/>
      <name val="Arial"/>
      <family val="2"/>
    </font>
    <font>
      <sz val="8"/>
      <name val="Arial"/>
      <family val="2"/>
    </font>
    <font>
      <sz val="9"/>
      <color rgb="FF0070C0"/>
      <name val="Arial"/>
      <family val="2"/>
    </font>
    <font>
      <b/>
      <sz val="8"/>
      <color rgb="FF0070C0"/>
      <name val="Arial"/>
      <family val="2"/>
    </font>
    <font>
      <b/>
      <sz val="9"/>
      <color theme="1"/>
      <name val="Arial"/>
      <family val="2"/>
    </font>
    <font>
      <b/>
      <sz val="8"/>
      <name val="Arial"/>
      <family val="2"/>
    </font>
    <font>
      <b/>
      <sz val="9"/>
      <name val="Arial"/>
      <family val="2"/>
    </font>
    <font>
      <sz val="8"/>
      <color rgb="FF000000"/>
      <name val="Arial"/>
      <family val="2"/>
    </font>
    <font>
      <sz val="8"/>
      <color rgb="FFFF0000"/>
      <name val="Arial"/>
      <family val="2"/>
    </font>
    <font>
      <b/>
      <sz val="9"/>
      <color rgb="FF00B050"/>
      <name val="Arial"/>
      <family val="2"/>
    </font>
    <font>
      <sz val="8"/>
      <color rgb="FF00B050"/>
      <name val="Arial"/>
      <family val="2"/>
    </font>
    <font>
      <b/>
      <sz val="7"/>
      <name val="Arial"/>
      <family val="2"/>
    </font>
    <font>
      <sz val="7"/>
      <color rgb="FF000000"/>
      <name val="Arial"/>
      <family val="2"/>
    </font>
    <font>
      <b/>
      <sz val="8"/>
      <color rgb="FF000000"/>
      <name val="Arial"/>
      <family val="2"/>
    </font>
    <font>
      <b/>
      <sz val="9"/>
      <color theme="9" tint="-0.249977111117893"/>
      <name val="Arial"/>
      <family val="2"/>
    </font>
    <font>
      <sz val="8"/>
      <color theme="1"/>
      <name val="Arial"/>
      <family val="2"/>
    </font>
    <font>
      <sz val="8"/>
      <color theme="9" tint="-0.249977111117893"/>
      <name val="Arial"/>
      <family val="2"/>
    </font>
    <font>
      <b/>
      <sz val="8"/>
      <color rgb="FFFF0000"/>
      <name val="Arial"/>
      <family val="2"/>
    </font>
    <font>
      <i/>
      <sz val="8"/>
      <name val="Arial"/>
      <family val="2"/>
    </font>
    <font>
      <b/>
      <sz val="9"/>
      <color rgb="FF0070C0"/>
      <name val="Arial"/>
      <family val="2"/>
    </font>
    <font>
      <b/>
      <sz val="9"/>
      <color indexed="81"/>
      <name val="Tahoma"/>
      <family val="2"/>
    </font>
    <font>
      <sz val="9"/>
      <color indexed="81"/>
      <name val="Tahoma"/>
      <family val="2"/>
    </font>
    <font>
      <b/>
      <sz val="10"/>
      <name val="Arial"/>
      <family val="2"/>
    </font>
    <font>
      <b/>
      <sz val="10"/>
      <color indexed="8"/>
      <name val="Arial"/>
      <family val="2"/>
    </font>
    <font>
      <sz val="8"/>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11"/>
      <color theme="1"/>
      <name val="Calibri"/>
      <family val="2"/>
      <scheme val="minor"/>
    </font>
    <font>
      <sz val="10"/>
      <color theme="1"/>
      <name val="Arial"/>
      <family val="2"/>
    </font>
    <font>
      <b/>
      <sz val="11"/>
      <name val="Arial"/>
      <family val="2"/>
    </font>
    <font>
      <sz val="10"/>
      <name val="Times New Roman"/>
      <family val="1"/>
    </font>
    <font>
      <sz val="12"/>
      <name val="Times New Roman"/>
      <family val="1"/>
    </font>
    <font>
      <sz val="11"/>
      <name val="Arial"/>
      <family val="2"/>
    </font>
    <font>
      <i/>
      <sz val="10"/>
      <name val="Arial"/>
      <family val="2"/>
    </font>
    <font>
      <sz val="10"/>
      <color rgb="FFFF0000"/>
      <name val="Arial"/>
      <family val="2"/>
    </font>
    <font>
      <b/>
      <sz val="11"/>
      <color rgb="FFFF0000"/>
      <name val="Arial"/>
      <family val="2"/>
    </font>
    <font>
      <b/>
      <sz val="12"/>
      <name val="Times New Roman"/>
      <family val="1"/>
    </font>
    <font>
      <sz val="12"/>
      <name val="Arial"/>
      <family val="2"/>
    </font>
    <font>
      <sz val="10"/>
      <color rgb="FF0070C0"/>
      <name val="Times New Roman"/>
      <family val="1"/>
    </font>
    <font>
      <b/>
      <sz val="10"/>
      <color rgb="FFFF0000"/>
      <name val="Arial"/>
      <family val="2"/>
    </font>
    <font>
      <u/>
      <sz val="8"/>
      <name val="Arial"/>
      <family val="2"/>
    </font>
    <font>
      <b/>
      <sz val="8"/>
      <color indexed="8"/>
      <name val="Arial"/>
      <family val="2"/>
    </font>
    <font>
      <b/>
      <i/>
      <sz val="8"/>
      <name val="Arial"/>
      <family val="2"/>
    </font>
    <font>
      <b/>
      <sz val="12"/>
      <name val="Arial"/>
      <family val="2"/>
    </font>
    <font>
      <b/>
      <sz val="9"/>
      <name val="Palatino Linotype"/>
      <family val="1"/>
    </font>
    <font>
      <sz val="8"/>
      <name val="Palatino Linotype"/>
      <family val="1"/>
    </font>
    <font>
      <sz val="8"/>
      <color theme="0" tint="-0.34998626667073579"/>
      <name val="Palatino Linotype"/>
      <family val="1"/>
    </font>
    <font>
      <b/>
      <sz val="9"/>
      <color theme="0" tint="-0.34998626667073579"/>
      <name val="Palatino Linotype"/>
      <family val="1"/>
    </font>
    <font>
      <b/>
      <sz val="10"/>
      <color indexed="10"/>
      <name val="Arial"/>
      <family val="2"/>
    </font>
    <font>
      <sz val="9"/>
      <name val="Palatino Linotype"/>
      <family val="1"/>
    </font>
    <font>
      <b/>
      <sz val="10"/>
      <color theme="0" tint="-0.34998626667073579"/>
      <name val="Arial"/>
      <family val="2"/>
    </font>
    <font>
      <sz val="10"/>
      <color theme="0" tint="-0.34998626667073579"/>
      <name val="Arial"/>
      <family val="2"/>
    </font>
    <font>
      <b/>
      <sz val="14"/>
      <color rgb="FFFF0000"/>
      <name val="Arial"/>
      <family val="2"/>
    </font>
    <font>
      <b/>
      <sz val="10"/>
      <color theme="0" tint="-0.499984740745262"/>
      <name val="Arial"/>
      <family val="2"/>
    </font>
    <font>
      <b/>
      <sz val="14"/>
      <color theme="1"/>
      <name val="Calibri"/>
      <family val="2"/>
      <scheme val="minor"/>
    </font>
    <font>
      <sz val="10"/>
      <color indexed="8"/>
      <name val="Arial"/>
      <family val="2"/>
    </font>
    <font>
      <sz val="10"/>
      <color theme="0" tint="-0.499984740745262"/>
      <name val="Arial"/>
      <family val="2"/>
    </font>
    <font>
      <b/>
      <i/>
      <sz val="14"/>
      <color theme="1"/>
      <name val="Calibri"/>
      <family val="2"/>
      <scheme val="minor"/>
    </font>
    <font>
      <sz val="14"/>
      <color theme="1"/>
      <name val="Calibri"/>
      <family val="2"/>
      <scheme val="minor"/>
    </font>
    <font>
      <b/>
      <sz val="10"/>
      <color theme="1"/>
      <name val="Arial"/>
      <family val="2"/>
    </font>
    <font>
      <sz val="10"/>
      <color rgb="FFFF0000"/>
      <name val="Times New Roman"/>
      <family val="1"/>
    </font>
    <font>
      <b/>
      <sz val="11"/>
      <color theme="1"/>
      <name val="Arial"/>
      <family val="2"/>
    </font>
    <font>
      <sz val="10"/>
      <color rgb="FF0070C0"/>
      <name val="Arial"/>
      <family val="2"/>
    </font>
    <font>
      <b/>
      <i/>
      <sz val="10"/>
      <name val="Arial"/>
      <family val="2"/>
    </font>
    <font>
      <sz val="8"/>
      <color theme="0" tint="-0.34998626667073579"/>
      <name val="Calibri"/>
      <family val="2"/>
      <scheme val="minor"/>
    </font>
    <font>
      <b/>
      <sz val="14"/>
      <name val="Calibri"/>
      <family val="2"/>
      <scheme val="minor"/>
    </font>
    <font>
      <b/>
      <i/>
      <sz val="10"/>
      <color rgb="FFFF0000"/>
      <name val="Arial"/>
      <family val="2"/>
    </font>
    <font>
      <b/>
      <sz val="14"/>
      <name val="Arial"/>
      <family val="2"/>
    </font>
    <font>
      <sz val="12"/>
      <color theme="1"/>
      <name val="Calibri"/>
      <family val="2"/>
      <scheme val="minor"/>
    </font>
    <font>
      <b/>
      <sz val="12"/>
      <color rgb="FFFF0000"/>
      <name val="Arial"/>
      <family val="2"/>
    </font>
    <font>
      <sz val="10"/>
      <color theme="4" tint="0.59999389629810485"/>
      <name val="Arial"/>
      <family val="2"/>
    </font>
    <font>
      <b/>
      <i/>
      <sz val="10"/>
      <color theme="1"/>
      <name val="Calibri"/>
      <family val="2"/>
      <scheme val="minor"/>
    </font>
    <font>
      <b/>
      <sz val="7"/>
      <color rgb="FFFF0000"/>
      <name val="Arial"/>
      <family val="2"/>
    </font>
    <font>
      <vertAlign val="superscript"/>
      <sz val="8"/>
      <name val="Arial"/>
      <family val="2"/>
    </font>
    <font>
      <sz val="7"/>
      <color theme="1"/>
      <name val="Calibri"/>
      <family val="2"/>
      <scheme val="minor"/>
    </font>
    <font>
      <b/>
      <i/>
      <sz val="8"/>
      <color theme="1"/>
      <name val="Calibri"/>
      <family val="2"/>
      <scheme val="minor"/>
    </font>
    <font>
      <sz val="8"/>
      <color rgb="FFFF0000"/>
      <name val="Calibri"/>
      <family val="2"/>
      <scheme val="minor"/>
    </font>
    <font>
      <b/>
      <sz val="8"/>
      <color rgb="FFFF0000"/>
      <name val="Calibri"/>
      <family val="2"/>
      <scheme val="minor"/>
    </font>
    <font>
      <i/>
      <sz val="8"/>
      <color theme="1"/>
      <name val="Calibri"/>
      <family val="2"/>
      <scheme val="minor"/>
    </font>
    <font>
      <sz val="8"/>
      <name val="Calibri"/>
      <family val="2"/>
      <scheme val="minor"/>
    </font>
    <font>
      <b/>
      <sz val="8"/>
      <name val="Calibri"/>
      <family val="2"/>
      <scheme val="minor"/>
    </font>
    <font>
      <sz val="8"/>
      <color theme="0" tint="-0.34998626667073579"/>
      <name val="Arial"/>
      <family val="2"/>
    </font>
    <font>
      <sz val="11"/>
      <color rgb="FFFF0000"/>
      <name val="Arial"/>
      <family val="2"/>
    </font>
    <font>
      <b/>
      <sz val="8"/>
      <color theme="0" tint="-0.249977111117893"/>
      <name val="Arial"/>
      <family val="2"/>
    </font>
    <font>
      <sz val="11"/>
      <name val="Palatino Linotype"/>
      <family val="1"/>
    </font>
    <font>
      <vertAlign val="superscript"/>
      <sz val="7"/>
      <color rgb="FF000000"/>
      <name val="Arial"/>
      <family val="2"/>
    </font>
    <font>
      <vertAlign val="superscript"/>
      <sz val="8"/>
      <color rgb="FF000000"/>
      <name val="Arial"/>
      <family val="2"/>
    </font>
    <font>
      <i/>
      <sz val="8"/>
      <color theme="0" tint="-0.34998626667073579"/>
      <name val="Arial"/>
      <family val="2"/>
    </font>
    <font>
      <sz val="11"/>
      <color rgb="FFFF0000"/>
      <name val="Calibri"/>
      <family val="2"/>
      <scheme val="minor"/>
    </font>
    <font>
      <b/>
      <strike/>
      <sz val="8"/>
      <color rgb="FF0070C0"/>
      <name val="Arial"/>
      <family val="2"/>
    </font>
    <font>
      <strike/>
      <sz val="10"/>
      <name val="Arial"/>
      <family val="2"/>
    </font>
    <font>
      <i/>
      <strike/>
      <sz val="8"/>
      <color rgb="FF0070C0"/>
      <name val="Arial"/>
      <family val="2"/>
    </font>
    <font>
      <sz val="11"/>
      <name val="Calibri"/>
      <family val="2"/>
      <scheme val="minor"/>
    </font>
    <font>
      <sz val="8"/>
      <color theme="0" tint="-0.499984740745262"/>
      <name val="Arial"/>
      <family val="2"/>
    </font>
    <font>
      <b/>
      <u/>
      <sz val="9"/>
      <name val="Arial"/>
      <family val="2"/>
    </font>
    <font>
      <i/>
      <sz val="8"/>
      <color rgb="FFFF0000"/>
      <name val="Arial"/>
      <family val="2"/>
    </font>
    <font>
      <sz val="8"/>
      <color rgb="FF0070C0"/>
      <name val="Calibri"/>
      <family val="2"/>
      <scheme val="minor"/>
    </font>
    <font>
      <b/>
      <sz val="8"/>
      <color theme="0" tint="-0.499984740745262"/>
      <name val="Arial"/>
      <family val="2"/>
    </font>
    <font>
      <sz val="11"/>
      <color rgb="FF0070C0"/>
      <name val="Calibri"/>
      <family val="2"/>
      <scheme val="minor"/>
    </font>
    <font>
      <b/>
      <sz val="9"/>
      <color theme="0" tint="-0.499984740745262"/>
      <name val="Arial"/>
      <family val="2"/>
    </font>
    <font>
      <sz val="9"/>
      <color theme="0" tint="-0.499984740745262"/>
      <name val="Arial"/>
      <family val="2"/>
    </font>
    <font>
      <i/>
      <sz val="8"/>
      <color theme="0" tint="-0.499984740745262"/>
      <name val="Arial"/>
      <family val="2"/>
    </font>
    <font>
      <sz val="8"/>
      <color theme="0" tint="-0.499984740745262"/>
      <name val="Calibri"/>
      <family val="2"/>
      <scheme val="minor"/>
    </font>
    <font>
      <sz val="11"/>
      <color theme="0" tint="-0.499984740745262"/>
      <name val="Calibri"/>
      <family val="2"/>
      <scheme val="minor"/>
    </font>
    <font>
      <b/>
      <sz val="9"/>
      <color theme="0" tint="-0.34998626667073579"/>
      <name val="Arial"/>
      <family val="2"/>
    </font>
    <font>
      <sz val="9"/>
      <color theme="0" tint="-0.34998626667073579"/>
      <name val="Arial"/>
      <family val="2"/>
    </font>
    <font>
      <sz val="11"/>
      <color theme="0" tint="-0.34998626667073579"/>
      <name val="Calibri"/>
      <family val="2"/>
      <scheme val="minor"/>
    </font>
    <font>
      <b/>
      <sz val="9"/>
      <color theme="0" tint="-0.249977111117893"/>
      <name val="Arial"/>
      <family val="2"/>
    </font>
    <font>
      <b/>
      <sz val="7"/>
      <color theme="0" tint="-0.249977111117893"/>
      <name val="Arial"/>
      <family val="2"/>
    </font>
    <font>
      <sz val="11"/>
      <color rgb="FF00B050"/>
      <name val="Calibri"/>
      <family val="2"/>
      <scheme val="minor"/>
    </font>
    <font>
      <i/>
      <sz val="8"/>
      <color rgb="FF00B050"/>
      <name val="Arial"/>
      <family val="2"/>
    </font>
    <font>
      <sz val="10"/>
      <color rgb="FF00B050"/>
      <name val="Arial"/>
      <family val="2"/>
    </font>
    <font>
      <sz val="8"/>
      <color rgb="FF00B050"/>
      <name val="Calibri"/>
      <family val="2"/>
      <scheme val="minor"/>
    </font>
    <font>
      <sz val="9"/>
      <color theme="0" tint="-0.249977111117893"/>
      <name val="Arial"/>
      <family val="2"/>
    </font>
    <font>
      <i/>
      <sz val="8"/>
      <color theme="0" tint="-0.249977111117893"/>
      <name val="Arial"/>
      <family val="2"/>
    </font>
    <font>
      <sz val="8"/>
      <color theme="0" tint="-0.249977111117893"/>
      <name val="Arial"/>
      <family val="2"/>
    </font>
    <font>
      <sz val="11"/>
      <color theme="0" tint="-0.249977111117893"/>
      <name val="Calibri"/>
      <family val="2"/>
      <scheme val="minor"/>
    </font>
    <font>
      <sz val="9"/>
      <name val="Calibri"/>
      <family val="2"/>
      <scheme val="minor"/>
    </font>
    <font>
      <b/>
      <sz val="11"/>
      <color rgb="FFFF0000"/>
      <name val="Calibri"/>
      <family val="2"/>
      <scheme val="minor"/>
    </font>
    <font>
      <sz val="10"/>
      <color theme="0" tint="-0.249977111117893"/>
      <name val="Arial"/>
      <family val="2"/>
    </font>
    <font>
      <sz val="9"/>
      <color theme="9" tint="-0.249977111117893"/>
      <name val="Arial"/>
      <family val="2"/>
    </font>
    <font>
      <i/>
      <sz val="8"/>
      <color theme="9" tint="-0.249977111117893"/>
      <name val="Arial"/>
      <family val="2"/>
    </font>
    <font>
      <sz val="11"/>
      <color theme="9" tint="-0.249977111117893"/>
      <name val="Calibri"/>
      <family val="2"/>
      <scheme val="minor"/>
    </font>
    <font>
      <sz val="10"/>
      <color theme="9" tint="-0.249977111117893"/>
      <name val="Arial"/>
      <family val="2"/>
    </font>
    <font>
      <sz val="7"/>
      <color rgb="FFFF0000"/>
      <name val="Calibri"/>
      <family val="2"/>
      <scheme val="minor"/>
    </font>
    <font>
      <sz val="11"/>
      <color theme="1"/>
      <name val="Arial"/>
      <family val="2"/>
    </font>
    <font>
      <b/>
      <sz val="9"/>
      <color theme="2" tint="-0.249977111117893"/>
      <name val="Arial"/>
      <family val="2"/>
    </font>
    <font>
      <sz val="9"/>
      <color theme="2" tint="-0.249977111117893"/>
      <name val="Arial"/>
      <family val="2"/>
    </font>
    <font>
      <sz val="8"/>
      <color theme="2" tint="-0.249977111117893"/>
      <name val="Arial"/>
      <family val="2"/>
    </font>
    <font>
      <sz val="8"/>
      <color theme="2" tint="-0.249977111117893"/>
      <name val="Calibri"/>
      <family val="2"/>
      <scheme val="minor"/>
    </font>
    <font>
      <sz val="11"/>
      <color theme="2" tint="-0.249977111117893"/>
      <name val="Calibri"/>
      <family val="2"/>
      <scheme val="minor"/>
    </font>
    <font>
      <sz val="8"/>
      <color theme="0" tint="-0.249977111117893"/>
      <name val="Calibri"/>
      <family val="2"/>
      <scheme val="minor"/>
    </font>
    <font>
      <sz val="7"/>
      <color theme="0" tint="-0.249977111117893"/>
      <name val="Arial"/>
      <family val="2"/>
    </font>
    <font>
      <i/>
      <sz val="7"/>
      <color theme="1"/>
      <name val="Calibri"/>
      <family val="2"/>
      <scheme val="minor"/>
    </font>
    <font>
      <b/>
      <i/>
      <sz val="9"/>
      <color theme="1"/>
      <name val="Arial"/>
      <family val="2"/>
    </font>
    <font>
      <i/>
      <sz val="9"/>
      <name val="Arial"/>
      <family val="2"/>
    </font>
    <font>
      <i/>
      <sz val="9"/>
      <color theme="1"/>
      <name val="Arial"/>
      <family val="2"/>
    </font>
    <font>
      <i/>
      <sz val="9"/>
      <color rgb="FFFF0000"/>
      <name val="Arial"/>
      <family val="2"/>
    </font>
    <font>
      <i/>
      <sz val="11"/>
      <color theme="0" tint="-0.499984740745262"/>
      <name val="Calibri"/>
      <family val="2"/>
      <scheme val="minor"/>
    </font>
    <font>
      <b/>
      <i/>
      <sz val="8"/>
      <color rgb="FFFF0000"/>
      <name val="Arial"/>
      <family val="2"/>
    </font>
    <font>
      <i/>
      <sz val="8"/>
      <color rgb="FF0070C0"/>
      <name val="Arial"/>
      <family val="2"/>
    </font>
    <font>
      <sz val="9"/>
      <color indexed="10"/>
      <name val="Arial"/>
      <family val="2"/>
    </font>
    <font>
      <sz val="12"/>
      <color theme="0" tint="-4.9989318521683403E-2"/>
      <name val="Arial"/>
      <family val="2"/>
    </font>
    <font>
      <sz val="6"/>
      <color theme="0" tint="-4.9989318521683403E-2"/>
      <name val="Arial"/>
      <family val="2"/>
    </font>
    <font>
      <b/>
      <sz val="11"/>
      <color rgb="FFFF0000"/>
      <name val="Times New Roman"/>
      <family val="1"/>
    </font>
    <font>
      <sz val="11"/>
      <color rgb="FFFF0000"/>
      <name val="Times New Roman"/>
      <family val="1"/>
    </font>
    <font>
      <b/>
      <sz val="24"/>
      <color theme="1"/>
      <name val="Calibri"/>
      <family val="2"/>
      <scheme val="minor"/>
    </font>
    <font>
      <sz val="10"/>
      <color theme="1"/>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sz val="10"/>
      <name val="Calibri"/>
      <family val="2"/>
      <scheme val="minor"/>
    </font>
    <font>
      <i/>
      <sz val="10"/>
      <color theme="1"/>
      <name val="Calibri"/>
      <family val="2"/>
      <scheme val="minor"/>
    </font>
    <font>
      <b/>
      <i/>
      <u/>
      <sz val="10"/>
      <color theme="1"/>
      <name val="Calibri"/>
      <family val="2"/>
      <scheme val="minor"/>
    </font>
    <font>
      <i/>
      <sz val="7"/>
      <color rgb="FF0070C0"/>
      <name val="Arial"/>
      <family val="2"/>
    </font>
    <font>
      <b/>
      <i/>
      <sz val="7"/>
      <color rgb="FF0070C0"/>
      <name val="Arial"/>
      <family val="2"/>
    </font>
    <font>
      <sz val="7"/>
      <color rgb="FF0070C0"/>
      <name val="Arial"/>
      <family val="2"/>
    </font>
    <font>
      <b/>
      <sz val="7"/>
      <color rgb="FF0070C0"/>
      <name val="Arial"/>
      <family val="2"/>
    </font>
    <font>
      <b/>
      <sz val="7"/>
      <color theme="0" tint="-0.499984740745262"/>
      <name val="Arial"/>
      <family val="2"/>
    </font>
    <font>
      <b/>
      <sz val="8"/>
      <color theme="0" tint="-0.34998626667073579"/>
      <name val="Arial"/>
      <family val="2"/>
    </font>
    <font>
      <i/>
      <sz val="7"/>
      <color theme="0" tint="-0.34998626667073579"/>
      <name val="Arial"/>
      <family val="2"/>
    </font>
    <font>
      <b/>
      <sz val="20"/>
      <name val="Arial"/>
      <family val="2"/>
    </font>
    <font>
      <b/>
      <sz val="12"/>
      <color rgb="FF0070C0"/>
      <name val="Arial"/>
      <family val="2"/>
    </font>
    <font>
      <u/>
      <sz val="10"/>
      <color theme="10"/>
      <name val="Arial"/>
      <family val="2"/>
    </font>
    <font>
      <i/>
      <sz val="7"/>
      <name val="Arial"/>
      <family val="2"/>
    </font>
    <font>
      <u/>
      <sz val="7"/>
      <name val="Arial"/>
      <family val="2"/>
    </font>
    <font>
      <b/>
      <sz val="11"/>
      <color theme="0" tint="-0.499984740745262"/>
      <name val="Arial"/>
      <family val="2"/>
    </font>
    <font>
      <sz val="7"/>
      <color theme="0" tint="-0.34998626667073579"/>
      <name val="Arial"/>
      <family val="2"/>
    </font>
    <font>
      <b/>
      <i/>
      <sz val="8"/>
      <color theme="0" tint="-0.34998626667073579"/>
      <name val="Arial"/>
      <family val="2"/>
    </font>
    <font>
      <b/>
      <sz val="10"/>
      <color rgb="FF000000"/>
      <name val="Arial"/>
      <family val="2"/>
    </font>
    <font>
      <sz val="10"/>
      <color rgb="FF000000"/>
      <name val="Arial"/>
      <family val="2"/>
    </font>
    <font>
      <sz val="12"/>
      <color rgb="FFFF0000"/>
      <name val="Calibri"/>
      <family val="2"/>
      <scheme val="minor"/>
    </font>
    <font>
      <sz val="10"/>
      <color indexed="10"/>
      <name val="Arial"/>
      <family val="2"/>
    </font>
    <font>
      <b/>
      <sz val="11"/>
      <name val="Calibri"/>
      <family val="2"/>
      <scheme val="minor"/>
    </font>
    <font>
      <sz val="12"/>
      <color theme="0" tint="-0.34998626667073579"/>
      <name val="Times New Roman"/>
      <family val="1"/>
    </font>
    <font>
      <i/>
      <sz val="12"/>
      <color theme="0" tint="-0.34998626667073579"/>
      <name val="Times New Roman"/>
      <family val="1"/>
    </font>
    <font>
      <b/>
      <i/>
      <sz val="12"/>
      <color theme="0" tint="-0.34998626667073579"/>
      <name val="Times New Roman"/>
      <family val="1"/>
    </font>
    <font>
      <sz val="7"/>
      <color theme="0" tint="-0.249977111117893"/>
      <name val="Calibri"/>
      <family val="2"/>
      <scheme val="minor"/>
    </font>
    <font>
      <sz val="12"/>
      <color theme="0" tint="-0.249977111117893"/>
      <name val="Calibri"/>
      <family val="2"/>
      <scheme val="minor"/>
    </font>
    <font>
      <sz val="20"/>
      <color rgb="FFFF0000"/>
      <name val="Calibri"/>
      <family val="2"/>
      <scheme val="minor"/>
    </font>
    <font>
      <sz val="7"/>
      <color rgb="FF00B050"/>
      <name val="Arial"/>
      <family val="2"/>
    </font>
    <font>
      <sz val="14"/>
      <name val="Arial"/>
      <family val="2"/>
    </font>
    <font>
      <b/>
      <i/>
      <sz val="7"/>
      <name val="Arial"/>
      <family val="2"/>
    </font>
    <font>
      <i/>
      <sz val="7"/>
      <color theme="4" tint="0.59999389629810485"/>
      <name val="Arial"/>
      <family val="2"/>
    </font>
    <font>
      <i/>
      <sz val="7"/>
      <color theme="4" tint="0.39997558519241921"/>
      <name val="Arial"/>
      <family val="2"/>
    </font>
    <font>
      <b/>
      <vertAlign val="superscript"/>
      <sz val="8"/>
      <name val="Arial"/>
      <family val="2"/>
    </font>
    <font>
      <sz val="10"/>
      <color theme="0" tint="-4.9989318521683403E-2"/>
      <name val="Arial"/>
      <family val="2"/>
    </font>
    <font>
      <vertAlign val="superscript"/>
      <sz val="10"/>
      <name val="Arial"/>
      <family val="2"/>
    </font>
    <font>
      <b/>
      <sz val="9"/>
      <color rgb="FFFF0000"/>
      <name val="Palatino Linotype"/>
      <family val="1"/>
    </font>
    <font>
      <b/>
      <sz val="9"/>
      <color indexed="8"/>
      <name val="Arial"/>
      <family val="2"/>
    </font>
    <font>
      <b/>
      <sz val="9"/>
      <color theme="2" tint="-0.499984740745262"/>
      <name val="Arial"/>
      <family val="2"/>
    </font>
    <font>
      <b/>
      <sz val="10"/>
      <color theme="2" tint="-0.499984740745262"/>
      <name val="Arial"/>
      <family val="2"/>
    </font>
    <font>
      <sz val="10"/>
      <color theme="2" tint="-0.499984740745262"/>
      <name val="Arial"/>
      <family val="2"/>
    </font>
    <font>
      <b/>
      <sz val="14"/>
      <color rgb="FFFF0000"/>
      <name val="Calibri"/>
      <family val="2"/>
      <scheme val="minor"/>
    </font>
    <font>
      <sz val="10"/>
      <color theme="1" tint="0.499984740745262"/>
      <name val="Arial"/>
      <family val="2"/>
    </font>
    <font>
      <b/>
      <sz val="10"/>
      <color rgb="FF0070C0"/>
      <name val="Arial"/>
      <family val="2"/>
    </font>
    <font>
      <sz val="10"/>
      <color theme="2" tint="-0.499984740745262"/>
      <name val="Times New Roman"/>
      <family val="1"/>
    </font>
    <font>
      <sz val="8"/>
      <color indexed="8"/>
      <name val="Arial"/>
      <family val="2"/>
    </font>
    <font>
      <b/>
      <sz val="9"/>
      <color rgb="FF000000"/>
      <name val="Arial"/>
      <family val="2"/>
    </font>
    <font>
      <b/>
      <i/>
      <sz val="7"/>
      <color theme="0" tint="-0.34998626667073579"/>
      <name val="Arial"/>
      <family val="2"/>
    </font>
    <font>
      <u/>
      <sz val="11"/>
      <color theme="10"/>
      <name val="Calibri"/>
      <family val="2"/>
      <scheme val="minor"/>
    </font>
    <font>
      <sz val="7"/>
      <color theme="4" tint="0.59999389629810485"/>
      <name val="Arial"/>
      <family val="2"/>
    </font>
    <font>
      <sz val="7"/>
      <color theme="4" tint="0.39997558519241921"/>
      <name val="Arial"/>
      <family val="2"/>
    </font>
    <font>
      <sz val="12"/>
      <color rgb="FFFF0000"/>
      <name val="Times New Roman"/>
      <family val="1"/>
    </font>
    <font>
      <b/>
      <sz val="9"/>
      <color theme="1" tint="0.499984740745262"/>
      <name val="Arial"/>
      <family val="2"/>
    </font>
    <font>
      <b/>
      <sz val="10"/>
      <color theme="1" tint="0.499984740745262"/>
      <name val="Arial"/>
      <family val="2"/>
    </font>
  </fonts>
  <fills count="2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1"/>
      </patternFill>
    </fill>
    <fill>
      <patternFill patternType="solid">
        <fgColor indexed="9"/>
        <bgColor indexed="9"/>
      </patternFill>
    </fill>
    <fill>
      <patternFill patternType="solid">
        <fgColor theme="0" tint="-0.14999847407452621"/>
        <bgColor indexed="9"/>
      </patternFill>
    </fill>
    <fill>
      <patternFill patternType="solid">
        <fgColor theme="0"/>
        <bgColor indexed="9"/>
      </patternFill>
    </fill>
    <fill>
      <patternFill patternType="solid">
        <fgColor rgb="FFFFFFFF"/>
        <bgColor indexed="64"/>
      </patternFill>
    </fill>
    <fill>
      <patternFill patternType="solid">
        <fgColor rgb="FF92D050"/>
        <bgColor indexed="64"/>
      </patternFill>
    </fill>
    <fill>
      <patternFill patternType="solid">
        <fgColor rgb="FFFFFFFF"/>
        <bgColor rgb="FF000000"/>
      </patternFill>
    </fill>
    <fill>
      <patternFill patternType="solid">
        <fgColor theme="0"/>
        <bgColor rgb="FF000000"/>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39997558519241921"/>
        <bgColor indexed="64"/>
      </patternFill>
    </fill>
    <fill>
      <patternFill patternType="solid">
        <fgColor indexed="9"/>
        <bgColor indexed="64"/>
      </patternFill>
    </fill>
    <fill>
      <patternFill patternType="solid">
        <fgColor theme="0" tint="-0.24994659260841701"/>
        <bgColor indexed="64"/>
      </patternFill>
    </fill>
    <fill>
      <patternFill patternType="solid">
        <fgColor indexed="22"/>
        <bgColor indexed="64"/>
      </patternFill>
    </fill>
    <fill>
      <patternFill patternType="solid">
        <fgColor theme="3" tint="0.59999389629810485"/>
        <bgColor indexed="64"/>
      </patternFill>
    </fill>
  </fills>
  <borders count="9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indexed="64"/>
      </bottom>
      <diagonal/>
    </border>
    <border>
      <left/>
      <right/>
      <top style="thick">
        <color theme="4"/>
      </top>
      <bottom/>
      <diagonal/>
    </border>
    <border>
      <left/>
      <right/>
      <top/>
      <bottom style="thin">
        <color theme="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bottom style="thin">
        <color indexed="60"/>
      </bottom>
      <diagonal/>
    </border>
    <border>
      <left style="thin">
        <color indexed="60"/>
      </left>
      <right/>
      <top/>
      <bottom style="thin">
        <color indexed="60"/>
      </bottom>
      <diagonal/>
    </border>
    <border>
      <left style="thin">
        <color indexed="60"/>
      </left>
      <right style="medium">
        <color indexed="64"/>
      </right>
      <top/>
      <bottom style="thin">
        <color indexed="60"/>
      </bottom>
      <diagonal/>
    </border>
    <border>
      <left style="medium">
        <color indexed="64"/>
      </left>
      <right/>
      <top style="thin">
        <color indexed="60"/>
      </top>
      <bottom style="thin">
        <color indexed="60"/>
      </bottom>
      <diagonal/>
    </border>
    <border>
      <left/>
      <right/>
      <top style="thin">
        <color indexed="60"/>
      </top>
      <bottom style="thin">
        <color indexed="60"/>
      </bottom>
      <diagonal/>
    </border>
    <border>
      <left style="thin">
        <color indexed="60"/>
      </left>
      <right style="thin">
        <color indexed="60"/>
      </right>
      <top style="thin">
        <color indexed="60"/>
      </top>
      <bottom style="thin">
        <color indexed="60"/>
      </bottom>
      <diagonal/>
    </border>
    <border>
      <left style="thin">
        <color indexed="60"/>
      </left>
      <right style="medium">
        <color indexed="64"/>
      </right>
      <top style="thin">
        <color indexed="60"/>
      </top>
      <bottom style="thin">
        <color indexed="60"/>
      </bottom>
      <diagonal/>
    </border>
    <border>
      <left style="thin">
        <color indexed="64"/>
      </left>
      <right style="thin">
        <color indexed="60"/>
      </right>
      <top style="thin">
        <color indexed="60"/>
      </top>
      <bottom style="thin">
        <color indexed="64"/>
      </bottom>
      <diagonal/>
    </border>
    <border>
      <left style="thin">
        <color indexed="60"/>
      </left>
      <right/>
      <top style="thin">
        <color indexed="60"/>
      </top>
      <bottom style="thin">
        <color indexed="60"/>
      </bottom>
      <diagonal/>
    </border>
    <border>
      <left style="medium">
        <color indexed="64"/>
      </left>
      <right/>
      <top style="thin">
        <color indexed="60"/>
      </top>
      <bottom style="medium">
        <color indexed="64"/>
      </bottom>
      <diagonal/>
    </border>
    <border>
      <left/>
      <right/>
      <top style="thin">
        <color indexed="60"/>
      </top>
      <bottom style="medium">
        <color indexed="64"/>
      </bottom>
      <diagonal/>
    </border>
    <border>
      <left style="thin">
        <color indexed="60"/>
      </left>
      <right/>
      <top style="thin">
        <color indexed="60"/>
      </top>
      <bottom style="medium">
        <color indexed="64"/>
      </bottom>
      <diagonal/>
    </border>
    <border>
      <left style="thin">
        <color indexed="60"/>
      </left>
      <right style="medium">
        <color indexed="64"/>
      </right>
      <top style="thin">
        <color indexed="60"/>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4">
    <xf numFmtId="0" fontId="0" fillId="0" borderId="0"/>
    <xf numFmtId="0" fontId="13" fillId="0" borderId="0"/>
    <xf numFmtId="0" fontId="11" fillId="0" borderId="0"/>
    <xf numFmtId="0" fontId="11" fillId="0" borderId="0"/>
    <xf numFmtId="0" fontId="10" fillId="0" borderId="0"/>
    <xf numFmtId="9" fontId="13" fillId="0" borderId="0" applyFont="0" applyFill="0" applyBorder="0" applyAlignment="0" applyProtection="0"/>
    <xf numFmtId="0" fontId="13" fillId="0" borderId="0"/>
    <xf numFmtId="164" fontId="13" fillId="0" borderId="0" applyFont="0" applyFill="0" applyBorder="0" applyAlignment="0" applyProtection="0"/>
    <xf numFmtId="0" fontId="9" fillId="0" borderId="0"/>
    <xf numFmtId="9" fontId="13" fillId="0" borderId="0" applyFont="0" applyFill="0" applyBorder="0" applyAlignment="0" applyProtection="0"/>
    <xf numFmtId="0" fontId="35" fillId="0" borderId="0"/>
    <xf numFmtId="0" fontId="9" fillId="0" borderId="0"/>
    <xf numFmtId="9" fontId="9" fillId="0" borderId="0" applyFont="0" applyFill="0" applyBorder="0" applyAlignment="0" applyProtection="0"/>
    <xf numFmtId="0" fontId="13" fillId="0" borderId="0"/>
    <xf numFmtId="9" fontId="13"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0" fontId="5" fillId="0" borderId="0"/>
    <xf numFmtId="0" fontId="5" fillId="0" borderId="0"/>
    <xf numFmtId="0" fontId="4" fillId="0" borderId="0"/>
    <xf numFmtId="0" fontId="4" fillId="0" borderId="0"/>
    <xf numFmtId="9" fontId="4" fillId="0" borderId="0" applyFont="0" applyFill="0" applyBorder="0" applyAlignment="0" applyProtection="0"/>
    <xf numFmtId="0" fontId="4" fillId="0" borderId="0"/>
    <xf numFmtId="0" fontId="184" fillId="0" borderId="0" applyNumberForma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xf numFmtId="0" fontId="221" fillId="0" borderId="0" applyNumberFormat="0" applyFill="0" applyBorder="0" applyAlignment="0" applyProtection="0"/>
  </cellStyleXfs>
  <cellXfs count="1396">
    <xf numFmtId="0" fontId="0" fillId="0" borderId="0" xfId="0"/>
    <xf numFmtId="14" fontId="21" fillId="2" borderId="0" xfId="1" applyNumberFormat="1" applyFont="1" applyFill="1" applyAlignment="1">
      <alignment horizontal="left"/>
    </xf>
    <xf numFmtId="0" fontId="21" fillId="2" borderId="0" xfId="1" applyFont="1" applyFill="1"/>
    <xf numFmtId="0" fontId="25" fillId="2" borderId="0" xfId="1" applyFont="1" applyFill="1"/>
    <xf numFmtId="0" fontId="28" fillId="2" borderId="0" xfId="1" applyFont="1" applyFill="1" applyAlignment="1">
      <alignment horizontal="left"/>
    </xf>
    <xf numFmtId="0" fontId="28" fillId="2" borderId="0" xfId="1" applyFont="1" applyFill="1"/>
    <xf numFmtId="0" fontId="42" fillId="4" borderId="0" xfId="1" applyFont="1" applyFill="1"/>
    <xf numFmtId="0" fontId="28" fillId="4" borderId="0" xfId="1" applyFont="1" applyFill="1" applyAlignment="1">
      <alignment horizontal="left"/>
    </xf>
    <xf numFmtId="0" fontId="42" fillId="6" borderId="0" xfId="1" applyFont="1" applyFill="1"/>
    <xf numFmtId="0" fontId="28" fillId="6" borderId="0" xfId="1" applyFont="1" applyFill="1" applyAlignment="1">
      <alignment horizontal="left"/>
    </xf>
    <xf numFmtId="0" fontId="42" fillId="2" borderId="0" xfId="1" applyFont="1" applyFill="1"/>
    <xf numFmtId="0" fontId="23" fillId="2" borderId="0" xfId="1" applyFont="1" applyFill="1"/>
    <xf numFmtId="0" fontId="13" fillId="0" borderId="0" xfId="1"/>
    <xf numFmtId="0" fontId="50" fillId="2" borderId="0" xfId="1" applyFont="1" applyFill="1"/>
    <xf numFmtId="0" fontId="51" fillId="2" borderId="0" xfId="1" applyFont="1" applyFill="1"/>
    <xf numFmtId="0" fontId="42" fillId="2" borderId="0" xfId="1" applyFont="1" applyFill="1" applyAlignment="1">
      <alignment horizontal="right"/>
    </xf>
    <xf numFmtId="0" fontId="14" fillId="2" borderId="0" xfId="1" applyFont="1" applyFill="1"/>
    <xf numFmtId="0" fontId="52" fillId="2" borderId="0" xfId="1" applyFont="1" applyFill="1"/>
    <xf numFmtId="14" fontId="14" fillId="2" borderId="0" xfId="1" applyNumberFormat="1" applyFont="1" applyFill="1" applyAlignment="1">
      <alignment horizontal="right"/>
    </xf>
    <xf numFmtId="0" fontId="53" fillId="2" borderId="0" xfId="1" applyFont="1" applyFill="1"/>
    <xf numFmtId="0" fontId="42" fillId="2" borderId="0" xfId="1" quotePrefix="1" applyFont="1" applyFill="1"/>
    <xf numFmtId="0" fontId="54" fillId="2" borderId="0" xfId="1" applyFont="1" applyFill="1"/>
    <xf numFmtId="0" fontId="18" fillId="2" borderId="0" xfId="1" applyFont="1" applyFill="1"/>
    <xf numFmtId="0" fontId="56" fillId="2" borderId="0" xfId="1" applyFont="1" applyFill="1"/>
    <xf numFmtId="0" fontId="26" fillId="2" borderId="0" xfId="1" applyFont="1" applyFill="1"/>
    <xf numFmtId="0" fontId="57" fillId="2" borderId="0" xfId="1" applyFont="1" applyFill="1"/>
    <xf numFmtId="0" fontId="58" fillId="2" borderId="0" xfId="1" applyFont="1" applyFill="1"/>
    <xf numFmtId="0" fontId="22" fillId="2" borderId="0" xfId="1" applyFont="1" applyFill="1"/>
    <xf numFmtId="0" fontId="59" fillId="2" borderId="0" xfId="1" applyFont="1" applyFill="1"/>
    <xf numFmtId="0" fontId="55" fillId="2" borderId="0" xfId="1" applyFont="1" applyFill="1"/>
    <xf numFmtId="0" fontId="13" fillId="2" borderId="0" xfId="1" applyFill="1"/>
    <xf numFmtId="14" fontId="21" fillId="2" borderId="0" xfId="1" applyNumberFormat="1" applyFont="1" applyFill="1" applyAlignment="1">
      <alignment horizontal="right"/>
    </xf>
    <xf numFmtId="0" fontId="60" fillId="2" borderId="0" xfId="1" applyFont="1" applyFill="1"/>
    <xf numFmtId="14" fontId="21" fillId="2" borderId="0" xfId="1" applyNumberFormat="1" applyFont="1" applyFill="1"/>
    <xf numFmtId="0" fontId="21" fillId="2" borderId="0" xfId="1" applyFont="1" applyFill="1" applyAlignment="1">
      <alignment horizontal="left" readingOrder="1"/>
    </xf>
    <xf numFmtId="0" fontId="61" fillId="2" borderId="0" xfId="1" applyFont="1" applyFill="1"/>
    <xf numFmtId="0" fontId="37" fillId="2" borderId="0" xfId="1" applyFont="1" applyFill="1" applyAlignment="1">
      <alignment horizontal="right"/>
    </xf>
    <xf numFmtId="0" fontId="37" fillId="2" borderId="0" xfId="1" applyFont="1" applyFill="1"/>
    <xf numFmtId="0" fontId="35" fillId="2" borderId="0" xfId="1" applyFont="1" applyFill="1" applyAlignment="1">
      <alignment horizontal="left"/>
    </xf>
    <xf numFmtId="0" fontId="21" fillId="2" borderId="0" xfId="6" applyFont="1" applyFill="1" applyAlignment="1">
      <alignment vertical="center" wrapText="1"/>
    </xf>
    <xf numFmtId="0" fontId="25" fillId="2" borderId="0" xfId="6" applyFont="1" applyFill="1"/>
    <xf numFmtId="0" fontId="13" fillId="2" borderId="0" xfId="6" applyFill="1"/>
    <xf numFmtId="3" fontId="63" fillId="2" borderId="0" xfId="1" applyNumberFormat="1" applyFont="1" applyFill="1"/>
    <xf numFmtId="0" fontId="25" fillId="2" borderId="22" xfId="1" applyFont="1" applyFill="1" applyBorder="1" applyAlignment="1">
      <alignment vertical="center"/>
    </xf>
    <xf numFmtId="0" fontId="25" fillId="2" borderId="0" xfId="1" applyFont="1" applyFill="1" applyAlignment="1">
      <alignment vertical="center"/>
    </xf>
    <xf numFmtId="0" fontId="21" fillId="2" borderId="0" xfId="1" applyFont="1" applyFill="1" applyAlignment="1">
      <alignment vertical="center" wrapText="1"/>
    </xf>
    <xf numFmtId="0" fontId="25" fillId="2" borderId="0" xfId="6" applyFont="1" applyFill="1" applyAlignment="1">
      <alignment horizontal="right" vertical="center" wrapText="1"/>
    </xf>
    <xf numFmtId="9" fontId="25" fillId="2" borderId="0" xfId="9" applyFont="1" applyFill="1" applyBorder="1" applyAlignment="1"/>
    <xf numFmtId="3" fontId="21" fillId="2" borderId="0" xfId="7" applyNumberFormat="1" applyFont="1" applyFill="1" applyBorder="1" applyAlignment="1">
      <alignment horizontal="right"/>
    </xf>
    <xf numFmtId="9" fontId="25" fillId="2" borderId="23" xfId="9" applyFont="1" applyFill="1" applyBorder="1" applyAlignment="1"/>
    <xf numFmtId="3" fontId="25" fillId="2" borderId="23" xfId="7" applyNumberFormat="1" applyFont="1" applyFill="1" applyBorder="1" applyAlignment="1">
      <alignment horizontal="right"/>
    </xf>
    <xf numFmtId="3" fontId="25" fillId="2" borderId="0" xfId="7" applyNumberFormat="1" applyFont="1" applyFill="1" applyBorder="1" applyAlignment="1">
      <alignment horizontal="right"/>
    </xf>
    <xf numFmtId="0" fontId="64" fillId="2" borderId="0" xfId="1" applyFont="1" applyFill="1"/>
    <xf numFmtId="14" fontId="53" fillId="2" borderId="0" xfId="1" applyNumberFormat="1" applyFont="1" applyFill="1" applyAlignment="1">
      <alignment horizontal="left"/>
    </xf>
    <xf numFmtId="0" fontId="69" fillId="2" borderId="0" xfId="1" applyFont="1" applyFill="1"/>
    <xf numFmtId="3" fontId="65" fillId="2" borderId="0" xfId="9" applyNumberFormat="1" applyFont="1" applyFill="1" applyBorder="1" applyAlignment="1">
      <alignment horizontal="right"/>
    </xf>
    <xf numFmtId="3" fontId="68" fillId="2" borderId="0" xfId="9" applyNumberFormat="1" applyFont="1" applyFill="1" applyBorder="1" applyAlignment="1">
      <alignment horizontal="right"/>
    </xf>
    <xf numFmtId="0" fontId="14" fillId="2" borderId="0" xfId="1" applyFont="1" applyFill="1" applyAlignment="1">
      <alignment vertical="center" wrapText="1"/>
    </xf>
    <xf numFmtId="14" fontId="53" fillId="2" borderId="0" xfId="1" applyNumberFormat="1" applyFont="1" applyFill="1" applyAlignment="1">
      <alignment horizontal="right"/>
    </xf>
    <xf numFmtId="0" fontId="73" fillId="2" borderId="0" xfId="1" applyFont="1" applyFill="1"/>
    <xf numFmtId="0" fontId="14" fillId="0" borderId="0" xfId="1" applyFont="1"/>
    <xf numFmtId="0" fontId="26" fillId="2" borderId="0" xfId="1" applyFont="1" applyFill="1" applyAlignment="1">
      <alignment horizontal="right"/>
    </xf>
    <xf numFmtId="0" fontId="12" fillId="2" borderId="0" xfId="1" applyFont="1" applyFill="1"/>
    <xf numFmtId="9" fontId="21" fillId="2" borderId="0" xfId="9" applyFont="1" applyFill="1" applyBorder="1" applyAlignment="1">
      <alignment horizontal="right"/>
    </xf>
    <xf numFmtId="0" fontId="21" fillId="2" borderId="0" xfId="13" applyFont="1" applyFill="1"/>
    <xf numFmtId="3" fontId="26" fillId="2" borderId="0" xfId="7" applyNumberFormat="1" applyFont="1" applyFill="1" applyBorder="1" applyAlignment="1">
      <alignment horizontal="right"/>
    </xf>
    <xf numFmtId="0" fontId="50" fillId="2" borderId="0" xfId="13" applyFont="1" applyFill="1"/>
    <xf numFmtId="0" fontId="42" fillId="2" borderId="0" xfId="13" applyFont="1" applyFill="1"/>
    <xf numFmtId="0" fontId="13" fillId="2" borderId="0" xfId="13" applyFill="1"/>
    <xf numFmtId="0" fontId="55" fillId="2" borderId="0" xfId="13" applyFont="1" applyFill="1"/>
    <xf numFmtId="0" fontId="43" fillId="2" borderId="0" xfId="13" applyFont="1" applyFill="1"/>
    <xf numFmtId="0" fontId="76" fillId="2" borderId="0" xfId="13" applyFont="1" applyFill="1"/>
    <xf numFmtId="0" fontId="88" fillId="2" borderId="0" xfId="13" applyFont="1" applyFill="1"/>
    <xf numFmtId="0" fontId="43" fillId="4" borderId="1" xfId="13" applyFont="1" applyFill="1" applyBorder="1"/>
    <xf numFmtId="0" fontId="43" fillId="4" borderId="24" xfId="13" applyFont="1" applyFill="1" applyBorder="1"/>
    <xf numFmtId="0" fontId="76" fillId="4" borderId="3" xfId="13" applyFont="1" applyFill="1" applyBorder="1"/>
    <xf numFmtId="0" fontId="43" fillId="4" borderId="25" xfId="13" applyFont="1" applyFill="1" applyBorder="1"/>
    <xf numFmtId="0" fontId="76" fillId="4" borderId="10" xfId="13" applyFont="1" applyFill="1" applyBorder="1"/>
    <xf numFmtId="0" fontId="76" fillId="4" borderId="12" xfId="13" applyFont="1" applyFill="1" applyBorder="1"/>
    <xf numFmtId="0" fontId="76" fillId="4" borderId="0" xfId="13" applyFont="1" applyFill="1"/>
    <xf numFmtId="0" fontId="43" fillId="4" borderId="26" xfId="13" applyFont="1" applyFill="1" applyBorder="1"/>
    <xf numFmtId="0" fontId="76" fillId="2" borderId="27" xfId="13" applyFont="1" applyFill="1" applyBorder="1"/>
    <xf numFmtId="0" fontId="76" fillId="2" borderId="28" xfId="13" applyFont="1" applyFill="1" applyBorder="1"/>
    <xf numFmtId="0" fontId="76" fillId="2" borderId="29" xfId="13" applyFont="1" applyFill="1" applyBorder="1"/>
    <xf numFmtId="0" fontId="76" fillId="2" borderId="30" xfId="13" applyFont="1" applyFill="1" applyBorder="1"/>
    <xf numFmtId="0" fontId="76" fillId="2" borderId="31" xfId="13" applyFont="1" applyFill="1" applyBorder="1"/>
    <xf numFmtId="0" fontId="76" fillId="2" borderId="32" xfId="13" applyFont="1" applyFill="1" applyBorder="1"/>
    <xf numFmtId="0" fontId="43" fillId="4" borderId="33" xfId="13" applyFont="1" applyFill="1" applyBorder="1"/>
    <xf numFmtId="0" fontId="76" fillId="4" borderId="6" xfId="13" applyFont="1" applyFill="1" applyBorder="1"/>
    <xf numFmtId="0" fontId="76" fillId="4" borderId="26" xfId="13" applyFont="1" applyFill="1" applyBorder="1"/>
    <xf numFmtId="0" fontId="76" fillId="2" borderId="8" xfId="13" applyFont="1" applyFill="1" applyBorder="1"/>
    <xf numFmtId="0" fontId="76" fillId="2" borderId="17" xfId="13" applyFont="1" applyFill="1" applyBorder="1"/>
    <xf numFmtId="0" fontId="76" fillId="2" borderId="7" xfId="13" applyFont="1" applyFill="1" applyBorder="1"/>
    <xf numFmtId="0" fontId="76" fillId="2" borderId="34" xfId="13" applyFont="1" applyFill="1" applyBorder="1"/>
    <xf numFmtId="0" fontId="76" fillId="2" borderId="35" xfId="13" applyFont="1" applyFill="1" applyBorder="1"/>
    <xf numFmtId="0" fontId="25" fillId="2" borderId="0" xfId="13" applyFont="1" applyFill="1"/>
    <xf numFmtId="0" fontId="25" fillId="2" borderId="0" xfId="13" applyFont="1" applyFill="1" applyAlignment="1" applyProtection="1">
      <alignment horizontal="right"/>
      <protection locked="0"/>
    </xf>
    <xf numFmtId="0" fontId="28" fillId="2" borderId="0" xfId="13" applyFont="1" applyFill="1"/>
    <xf numFmtId="0" fontId="21" fillId="2" borderId="0" xfId="13" applyFont="1" applyFill="1" applyAlignment="1" applyProtection="1">
      <alignment horizontal="left"/>
      <protection locked="0"/>
    </xf>
    <xf numFmtId="9" fontId="21" fillId="2" borderId="0" xfId="9" applyFont="1" applyFill="1" applyBorder="1"/>
    <xf numFmtId="0" fontId="21" fillId="0" borderId="0" xfId="13" applyFont="1"/>
    <xf numFmtId="0" fontId="12" fillId="2" borderId="0" xfId="13" applyFont="1" applyFill="1"/>
    <xf numFmtId="0" fontId="25" fillId="2" borderId="0" xfId="13" applyFont="1" applyFill="1" applyAlignment="1">
      <alignment horizontal="right"/>
    </xf>
    <xf numFmtId="14" fontId="21" fillId="2" borderId="0" xfId="13" applyNumberFormat="1" applyFont="1" applyFill="1" applyAlignment="1">
      <alignment horizontal="right"/>
    </xf>
    <xf numFmtId="0" fontId="13" fillId="2" borderId="7" xfId="13" applyFill="1" applyBorder="1"/>
    <xf numFmtId="0" fontId="42" fillId="2" borderId="7" xfId="13" applyFont="1" applyFill="1" applyBorder="1"/>
    <xf numFmtId="0" fontId="42" fillId="0" borderId="0" xfId="1" applyFont="1"/>
    <xf numFmtId="0" fontId="42" fillId="0" borderId="0" xfId="1" applyFont="1" applyAlignment="1">
      <alignment horizontal="right"/>
    </xf>
    <xf numFmtId="14" fontId="13" fillId="0" borderId="0" xfId="1" applyNumberFormat="1" applyAlignment="1">
      <alignment horizontal="right"/>
    </xf>
    <xf numFmtId="0" fontId="90" fillId="0" borderId="0" xfId="1" applyFont="1"/>
    <xf numFmtId="0" fontId="26" fillId="4" borderId="1" xfId="1" applyFont="1" applyFill="1" applyBorder="1"/>
    <xf numFmtId="0" fontId="26" fillId="4" borderId="33" xfId="1" applyFont="1" applyFill="1" applyBorder="1" applyAlignment="1">
      <alignment horizontal="center"/>
    </xf>
    <xf numFmtId="0" fontId="26" fillId="4" borderId="25" xfId="1" applyFont="1" applyFill="1" applyBorder="1" applyAlignment="1">
      <alignment horizontal="center"/>
    </xf>
    <xf numFmtId="0" fontId="26" fillId="4" borderId="10" xfId="1" applyFont="1" applyFill="1" applyBorder="1"/>
    <xf numFmtId="0" fontId="26" fillId="4" borderId="38" xfId="1" applyFont="1" applyFill="1" applyBorder="1"/>
    <xf numFmtId="0" fontId="26" fillId="4" borderId="39" xfId="1" applyFont="1" applyFill="1" applyBorder="1"/>
    <xf numFmtId="0" fontId="26" fillId="7" borderId="9" xfId="1" applyFont="1" applyFill="1" applyBorder="1" applyAlignment="1" applyProtection="1">
      <alignment horizontal="left"/>
      <protection locked="0"/>
    </xf>
    <xf numFmtId="0" fontId="19" fillId="7" borderId="40" xfId="1" applyFont="1" applyFill="1" applyBorder="1" applyAlignment="1" applyProtection="1">
      <alignment horizontal="left" wrapText="1"/>
      <protection locked="0"/>
    </xf>
    <xf numFmtId="0" fontId="19" fillId="7" borderId="41" xfId="1" applyFont="1" applyFill="1" applyBorder="1" applyAlignment="1" applyProtection="1">
      <alignment horizontal="left" wrapText="1"/>
      <protection locked="0"/>
    </xf>
    <xf numFmtId="0" fontId="26" fillId="4" borderId="41" xfId="1" applyFont="1" applyFill="1" applyBorder="1"/>
    <xf numFmtId="0" fontId="26" fillId="4" borderId="32" xfId="1" applyFont="1" applyFill="1" applyBorder="1"/>
    <xf numFmtId="0" fontId="25" fillId="7" borderId="42" xfId="1" applyFont="1" applyFill="1" applyBorder="1" applyAlignment="1" applyProtection="1">
      <alignment horizontal="left"/>
      <protection locked="0"/>
    </xf>
    <xf numFmtId="0" fontId="25" fillId="7" borderId="21" xfId="1" applyFont="1" applyFill="1" applyBorder="1" applyAlignment="1" applyProtection="1">
      <alignment horizontal="left"/>
      <protection locked="0"/>
    </xf>
    <xf numFmtId="0" fontId="42" fillId="4" borderId="6" xfId="1" applyFont="1" applyFill="1" applyBorder="1"/>
    <xf numFmtId="0" fontId="42" fillId="4" borderId="26" xfId="1" applyFont="1" applyFill="1" applyBorder="1"/>
    <xf numFmtId="0" fontId="25" fillId="8" borderId="43" xfId="1" applyFont="1" applyFill="1" applyBorder="1" applyAlignment="1" applyProtection="1">
      <alignment horizontal="left"/>
      <protection locked="0"/>
    </xf>
    <xf numFmtId="0" fontId="21" fillId="8" borderId="44" xfId="1" applyFont="1" applyFill="1" applyBorder="1" applyAlignment="1" applyProtection="1">
      <alignment horizontal="left"/>
      <protection locked="0"/>
    </xf>
    <xf numFmtId="0" fontId="21" fillId="8" borderId="45" xfId="1" applyFont="1" applyFill="1" applyBorder="1" applyAlignment="1" applyProtection="1">
      <alignment horizontal="left"/>
      <protection locked="0"/>
    </xf>
    <xf numFmtId="0" fontId="25" fillId="8" borderId="46" xfId="1" applyFont="1" applyFill="1" applyBorder="1" applyAlignment="1" applyProtection="1">
      <alignment horizontal="left"/>
      <protection locked="0"/>
    </xf>
    <xf numFmtId="0" fontId="55" fillId="2" borderId="0" xfId="1" applyFont="1" applyFill="1" applyAlignment="1">
      <alignment horizontal="left"/>
    </xf>
    <xf numFmtId="0" fontId="91" fillId="2" borderId="0" xfId="1" applyFont="1" applyFill="1" applyAlignment="1">
      <alignment horizontal="left"/>
    </xf>
    <xf numFmtId="0" fontId="25" fillId="9" borderId="46" xfId="1" applyFont="1" applyFill="1" applyBorder="1" applyAlignment="1" applyProtection="1">
      <alignment horizontal="left"/>
      <protection locked="0"/>
    </xf>
    <xf numFmtId="0" fontId="25" fillId="9" borderId="47" xfId="1" applyFont="1" applyFill="1" applyBorder="1" applyAlignment="1" applyProtection="1">
      <alignment horizontal="left"/>
      <protection locked="0"/>
    </xf>
    <xf numFmtId="0" fontId="25" fillId="9" borderId="48" xfId="1" applyFont="1" applyFill="1" applyBorder="1" applyAlignment="1" applyProtection="1">
      <alignment horizontal="left"/>
      <protection locked="0"/>
    </xf>
    <xf numFmtId="0" fontId="25" fillId="9" borderId="49" xfId="1" applyFont="1" applyFill="1" applyBorder="1" applyAlignment="1" applyProtection="1">
      <alignment horizontal="left"/>
      <protection locked="0"/>
    </xf>
    <xf numFmtId="0" fontId="21" fillId="8" borderId="44" xfId="1" applyFont="1" applyFill="1" applyBorder="1" applyAlignment="1" applyProtection="1">
      <alignment horizontal="left" wrapText="1"/>
      <protection locked="0"/>
    </xf>
    <xf numFmtId="0" fontId="25" fillId="10" borderId="46" xfId="1" applyFont="1" applyFill="1" applyBorder="1" applyAlignment="1" applyProtection="1">
      <alignment horizontal="left" vertical="center"/>
      <protection locked="0"/>
    </xf>
    <xf numFmtId="0" fontId="21" fillId="2" borderId="50" xfId="1" applyFont="1" applyFill="1" applyBorder="1" applyAlignment="1">
      <alignment vertical="center" wrapText="1"/>
    </xf>
    <xf numFmtId="0" fontId="21" fillId="10" borderId="45" xfId="1" applyFont="1" applyFill="1" applyBorder="1" applyAlignment="1" applyProtection="1">
      <alignment horizontal="left" vertical="center" wrapText="1"/>
      <protection locked="0"/>
    </xf>
    <xf numFmtId="0" fontId="21" fillId="8" borderId="45" xfId="1" applyFont="1" applyFill="1" applyBorder="1" applyAlignment="1" applyProtection="1">
      <alignment horizontal="left" wrapText="1"/>
      <protection locked="0"/>
    </xf>
    <xf numFmtId="0" fontId="64" fillId="0" borderId="0" xfId="1" applyFont="1"/>
    <xf numFmtId="0" fontId="8" fillId="2" borderId="0" xfId="15" applyFill="1"/>
    <xf numFmtId="0" fontId="75" fillId="2" borderId="0" xfId="15" applyFont="1" applyFill="1"/>
    <xf numFmtId="0" fontId="46" fillId="2" borderId="0" xfId="15" applyFont="1" applyFill="1"/>
    <xf numFmtId="0" fontId="21" fillId="2" borderId="17" xfId="13" applyFont="1" applyFill="1" applyBorder="1"/>
    <xf numFmtId="0" fontId="21" fillId="2" borderId="18" xfId="13" applyFont="1" applyFill="1" applyBorder="1"/>
    <xf numFmtId="0" fontId="21" fillId="2" borderId="8" xfId="13" applyFont="1" applyFill="1" applyBorder="1"/>
    <xf numFmtId="0" fontId="21" fillId="2" borderId="34" xfId="13" applyFont="1" applyFill="1" applyBorder="1"/>
    <xf numFmtId="0" fontId="21" fillId="2" borderId="5" xfId="13" applyFont="1" applyFill="1" applyBorder="1"/>
    <xf numFmtId="0" fontId="12" fillId="2" borderId="34" xfId="13" applyFont="1" applyFill="1" applyBorder="1"/>
    <xf numFmtId="0" fontId="12" fillId="2" borderId="26" xfId="13" applyFont="1" applyFill="1" applyBorder="1"/>
    <xf numFmtId="0" fontId="21" fillId="4" borderId="18" xfId="13" applyFont="1" applyFill="1" applyBorder="1"/>
    <xf numFmtId="0" fontId="18" fillId="4" borderId="56" xfId="13" applyFont="1" applyFill="1" applyBorder="1"/>
    <xf numFmtId="0" fontId="14" fillId="4" borderId="3" xfId="13" applyFont="1" applyFill="1" applyBorder="1"/>
    <xf numFmtId="9" fontId="14" fillId="4" borderId="4" xfId="9" applyFont="1" applyFill="1" applyBorder="1"/>
    <xf numFmtId="0" fontId="21" fillId="2" borderId="58" xfId="13" applyFont="1" applyFill="1" applyBorder="1"/>
    <xf numFmtId="0" fontId="21" fillId="2" borderId="13" xfId="13" applyFont="1" applyFill="1" applyBorder="1"/>
    <xf numFmtId="0" fontId="21" fillId="4" borderId="40" xfId="13" applyFont="1" applyFill="1" applyBorder="1"/>
    <xf numFmtId="0" fontId="21" fillId="4" borderId="60" xfId="13" applyFont="1" applyFill="1" applyBorder="1"/>
    <xf numFmtId="0" fontId="21" fillId="4" borderId="10" xfId="13" applyFont="1" applyFill="1" applyBorder="1"/>
    <xf numFmtId="0" fontId="12" fillId="4" borderId="13" xfId="13" applyFont="1" applyFill="1" applyBorder="1"/>
    <xf numFmtId="0" fontId="21" fillId="4" borderId="41" xfId="13" applyFont="1" applyFill="1" applyBorder="1"/>
    <xf numFmtId="0" fontId="12" fillId="4" borderId="60" xfId="13" applyFont="1" applyFill="1" applyBorder="1"/>
    <xf numFmtId="0" fontId="21" fillId="4" borderId="9" xfId="13" applyFont="1" applyFill="1" applyBorder="1"/>
    <xf numFmtId="0" fontId="25" fillId="4" borderId="60" xfId="13" applyFont="1" applyFill="1" applyBorder="1"/>
    <xf numFmtId="0" fontId="21" fillId="2" borderId="37" xfId="13" applyFont="1" applyFill="1" applyBorder="1"/>
    <xf numFmtId="0" fontId="12" fillId="2" borderId="61" xfId="13" applyFont="1" applyFill="1" applyBorder="1"/>
    <xf numFmtId="0" fontId="21" fillId="2" borderId="62" xfId="13" applyFont="1" applyFill="1" applyBorder="1"/>
    <xf numFmtId="0" fontId="21" fillId="2" borderId="67" xfId="13" applyFont="1" applyFill="1" applyBorder="1"/>
    <xf numFmtId="0" fontId="26" fillId="4" borderId="56" xfId="13" applyFont="1" applyFill="1" applyBorder="1"/>
    <xf numFmtId="0" fontId="21" fillId="4" borderId="3" xfId="13" applyFont="1" applyFill="1" applyBorder="1"/>
    <xf numFmtId="0" fontId="21" fillId="4" borderId="4" xfId="13" applyFont="1" applyFill="1" applyBorder="1"/>
    <xf numFmtId="0" fontId="21" fillId="4" borderId="63" xfId="13" applyFont="1" applyFill="1" applyBorder="1"/>
    <xf numFmtId="0" fontId="12" fillId="4" borderId="64" xfId="13" applyFont="1" applyFill="1" applyBorder="1"/>
    <xf numFmtId="0" fontId="21" fillId="4" borderId="65" xfId="13" applyFont="1" applyFill="1" applyBorder="1"/>
    <xf numFmtId="0" fontId="21" fillId="4" borderId="0" xfId="13" applyFont="1" applyFill="1"/>
    <xf numFmtId="0" fontId="21" fillId="4" borderId="13" xfId="13" applyFont="1" applyFill="1" applyBorder="1"/>
    <xf numFmtId="0" fontId="21" fillId="4" borderId="38" xfId="13" applyFont="1" applyFill="1" applyBorder="1"/>
    <xf numFmtId="0" fontId="12" fillId="4" borderId="26" xfId="13" applyFont="1" applyFill="1" applyBorder="1"/>
    <xf numFmtId="0" fontId="21" fillId="4" borderId="5" xfId="13" applyFont="1" applyFill="1" applyBorder="1"/>
    <xf numFmtId="0" fontId="21" fillId="2" borderId="70" xfId="13" applyFont="1" applyFill="1" applyBorder="1"/>
    <xf numFmtId="0" fontId="21" fillId="2" borderId="71" xfId="13" applyFont="1" applyFill="1" applyBorder="1"/>
    <xf numFmtId="0" fontId="21" fillId="2" borderId="38" xfId="13" applyFont="1" applyFill="1" applyBorder="1"/>
    <xf numFmtId="0" fontId="12" fillId="2" borderId="39" xfId="13" applyFont="1" applyFill="1" applyBorder="1"/>
    <xf numFmtId="0" fontId="21" fillId="2" borderId="10" xfId="13" applyFont="1" applyFill="1" applyBorder="1"/>
    <xf numFmtId="9" fontId="21" fillId="4" borderId="14" xfId="9" applyFont="1" applyFill="1" applyBorder="1"/>
    <xf numFmtId="0" fontId="25" fillId="4" borderId="72" xfId="13" applyFont="1" applyFill="1" applyBorder="1"/>
    <xf numFmtId="0" fontId="21" fillId="4" borderId="73" xfId="13" applyFont="1" applyFill="1" applyBorder="1"/>
    <xf numFmtId="0" fontId="21" fillId="2" borderId="69" xfId="13" applyFont="1" applyFill="1" applyBorder="1"/>
    <xf numFmtId="0" fontId="12" fillId="2" borderId="15" xfId="13" applyFont="1" applyFill="1" applyBorder="1" applyAlignment="1">
      <alignment wrapText="1"/>
    </xf>
    <xf numFmtId="0" fontId="64" fillId="4" borderId="75" xfId="13" applyFont="1" applyFill="1" applyBorder="1"/>
    <xf numFmtId="0" fontId="25" fillId="4" borderId="64" xfId="13" applyFont="1" applyFill="1" applyBorder="1"/>
    <xf numFmtId="0" fontId="22" fillId="2" borderId="8" xfId="13" applyFont="1" applyFill="1" applyBorder="1" applyAlignment="1">
      <alignment horizontal="center"/>
    </xf>
    <xf numFmtId="0" fontId="22" fillId="2" borderId="8" xfId="13" applyFont="1" applyFill="1" applyBorder="1"/>
    <xf numFmtId="0" fontId="14" fillId="2" borderId="8" xfId="13" applyFont="1" applyFill="1" applyBorder="1"/>
    <xf numFmtId="0" fontId="28" fillId="2" borderId="0" xfId="1" applyFont="1" applyFill="1" applyAlignment="1">
      <alignment horizontal="center"/>
    </xf>
    <xf numFmtId="0" fontId="21" fillId="2" borderId="0" xfId="6" applyFont="1" applyFill="1"/>
    <xf numFmtId="14" fontId="21" fillId="0" borderId="0" xfId="13" applyNumberFormat="1" applyFont="1" applyAlignment="1">
      <alignment horizontal="right"/>
    </xf>
    <xf numFmtId="0" fontId="13" fillId="2" borderId="0" xfId="13" applyFill="1" applyAlignment="1">
      <alignment horizontal="right"/>
    </xf>
    <xf numFmtId="0" fontId="28" fillId="6" borderId="0" xfId="1" applyFont="1" applyFill="1" applyAlignment="1">
      <alignment horizontal="right"/>
    </xf>
    <xf numFmtId="0" fontId="28" fillId="4" borderId="0" xfId="1" applyFont="1" applyFill="1" applyAlignment="1">
      <alignment horizontal="right"/>
    </xf>
    <xf numFmtId="0" fontId="28" fillId="6" borderId="0" xfId="1" applyFont="1" applyFill="1" applyAlignment="1">
      <alignment horizontal="right" wrapText="1"/>
    </xf>
    <xf numFmtId="0" fontId="28" fillId="4" borderId="0" xfId="1" applyFont="1" applyFill="1" applyAlignment="1">
      <alignment horizontal="right" wrapText="1"/>
    </xf>
    <xf numFmtId="0" fontId="28" fillId="4" borderId="0" xfId="1" applyFont="1" applyFill="1" applyAlignment="1">
      <alignment horizontal="right" vertical="top" wrapText="1"/>
    </xf>
    <xf numFmtId="14" fontId="103" fillId="2" borderId="0" xfId="1" applyNumberFormat="1" applyFont="1" applyFill="1" applyAlignment="1">
      <alignment horizontal="right"/>
    </xf>
    <xf numFmtId="14" fontId="28" fillId="2" borderId="0" xfId="1" applyNumberFormat="1" applyFont="1" applyFill="1" applyAlignment="1">
      <alignment horizontal="left"/>
    </xf>
    <xf numFmtId="14" fontId="55" fillId="2" borderId="0" xfId="1" applyNumberFormat="1" applyFont="1" applyFill="1"/>
    <xf numFmtId="14" fontId="55" fillId="2" borderId="0" xfId="1" applyNumberFormat="1" applyFont="1" applyFill="1" applyAlignment="1">
      <alignment horizontal="right"/>
    </xf>
    <xf numFmtId="0" fontId="110" fillId="2" borderId="0" xfId="1" applyFont="1" applyFill="1"/>
    <xf numFmtId="0" fontId="111" fillId="2" borderId="0" xfId="1" applyFont="1" applyFill="1"/>
    <xf numFmtId="0" fontId="112" fillId="2" borderId="0" xfId="1" applyFont="1" applyFill="1"/>
    <xf numFmtId="0" fontId="5" fillId="0" borderId="0" xfId="19"/>
    <xf numFmtId="0" fontId="48" fillId="0" borderId="0" xfId="19" applyFont="1" applyAlignment="1">
      <alignment horizontal="left"/>
    </xf>
    <xf numFmtId="0" fontId="44" fillId="0" borderId="0" xfId="19" applyFont="1"/>
    <xf numFmtId="0" fontId="44" fillId="2" borderId="0" xfId="19" applyFont="1" applyFill="1" applyAlignment="1">
      <alignment horizontal="center"/>
    </xf>
    <xf numFmtId="0" fontId="44" fillId="0" borderId="0" xfId="19" applyFont="1" applyAlignment="1">
      <alignment horizontal="center"/>
    </xf>
    <xf numFmtId="0" fontId="95" fillId="2" borderId="0" xfId="19" applyFont="1" applyFill="1"/>
    <xf numFmtId="0" fontId="97" fillId="2" borderId="0" xfId="19" applyFont="1" applyFill="1"/>
    <xf numFmtId="0" fontId="89" fillId="0" borderId="0" xfId="19" applyFont="1"/>
    <xf numFmtId="0" fontId="44" fillId="0" borderId="0" xfId="19" applyFont="1" applyAlignment="1">
      <alignment horizontal="right"/>
    </xf>
    <xf numFmtId="0" fontId="5" fillId="2" borderId="0" xfId="19" applyFill="1"/>
    <xf numFmtId="0" fontId="48" fillId="2" borderId="0" xfId="19" applyFont="1" applyFill="1" applyAlignment="1">
      <alignment horizontal="left"/>
    </xf>
    <xf numFmtId="0" fontId="75" fillId="2" borderId="0" xfId="19" applyFont="1" applyFill="1" applyAlignment="1">
      <alignment horizontal="left"/>
    </xf>
    <xf numFmtId="14" fontId="100" fillId="0" borderId="0" xfId="19" applyNumberFormat="1" applyFont="1" applyAlignment="1">
      <alignment horizontal="left"/>
    </xf>
    <xf numFmtId="0" fontId="24" fillId="3" borderId="1" xfId="20" applyFont="1" applyFill="1" applyBorder="1" applyAlignment="1">
      <alignment horizontal="left"/>
    </xf>
    <xf numFmtId="0" fontId="24" fillId="3" borderId="2" xfId="20" applyFont="1" applyFill="1" applyBorder="1" applyAlignment="1">
      <alignment horizontal="center"/>
    </xf>
    <xf numFmtId="0" fontId="24" fillId="3" borderId="2" xfId="20" applyFont="1" applyFill="1" applyBorder="1" applyAlignment="1">
      <alignment horizontal="left"/>
    </xf>
    <xf numFmtId="14" fontId="24" fillId="3" borderId="10" xfId="20" applyNumberFormat="1" applyFont="1" applyFill="1" applyBorder="1" applyAlignment="1">
      <alignment horizontal="left"/>
    </xf>
    <xf numFmtId="14" fontId="24" fillId="3" borderId="11" xfId="20" applyNumberFormat="1" applyFont="1" applyFill="1" applyBorder="1" applyAlignment="1">
      <alignment horizontal="center"/>
    </xf>
    <xf numFmtId="0" fontId="24" fillId="3" borderId="11" xfId="20" applyFont="1" applyFill="1" applyBorder="1" applyAlignment="1">
      <alignment horizontal="center"/>
    </xf>
    <xf numFmtId="0" fontId="24" fillId="3" borderId="12" xfId="20" applyFont="1" applyFill="1" applyBorder="1" applyAlignment="1">
      <alignment horizontal="center"/>
    </xf>
    <xf numFmtId="0" fontId="24" fillId="3" borderId="13" xfId="20" applyFont="1" applyFill="1" applyBorder="1" applyAlignment="1">
      <alignment horizontal="center"/>
    </xf>
    <xf numFmtId="0" fontId="113" fillId="2" borderId="0" xfId="19" applyFont="1" applyFill="1"/>
    <xf numFmtId="14" fontId="14" fillId="2" borderId="7" xfId="20" applyNumberFormat="1" applyFont="1" applyFill="1" applyBorder="1" applyAlignment="1">
      <alignment horizontal="left"/>
    </xf>
    <xf numFmtId="14" fontId="14" fillId="2" borderId="7" xfId="20" applyNumberFormat="1" applyFont="1" applyFill="1" applyBorder="1" applyAlignment="1">
      <alignment horizontal="center"/>
    </xf>
    <xf numFmtId="0" fontId="14" fillId="2" borderId="7" xfId="20" applyFont="1" applyFill="1" applyBorder="1" applyAlignment="1">
      <alignment horizontal="center"/>
    </xf>
    <xf numFmtId="16" fontId="14" fillId="2" borderId="7" xfId="20" quotePrefix="1" applyNumberFormat="1" applyFont="1" applyFill="1" applyBorder="1" applyAlignment="1">
      <alignment horizontal="center"/>
    </xf>
    <xf numFmtId="0" fontId="100" fillId="2" borderId="0" xfId="19" applyFont="1" applyFill="1"/>
    <xf numFmtId="14" fontId="24" fillId="2" borderId="7" xfId="20" applyNumberFormat="1" applyFont="1" applyFill="1" applyBorder="1" applyAlignment="1">
      <alignment horizontal="left"/>
    </xf>
    <xf numFmtId="14" fontId="16" fillId="2" borderId="7" xfId="20" applyNumberFormat="1" applyFont="1" applyFill="1" applyBorder="1" applyAlignment="1">
      <alignment horizontal="left"/>
    </xf>
    <xf numFmtId="14" fontId="16" fillId="2" borderId="7" xfId="20" applyNumberFormat="1" applyFont="1" applyFill="1" applyBorder="1" applyAlignment="1">
      <alignment horizontal="center" wrapText="1"/>
    </xf>
    <xf numFmtId="0" fontId="24" fillId="2" borderId="7" xfId="20" applyFont="1" applyFill="1" applyBorder="1" applyAlignment="1">
      <alignment horizontal="center"/>
    </xf>
    <xf numFmtId="0" fontId="26" fillId="2" borderId="7" xfId="1" applyFont="1" applyFill="1" applyBorder="1" applyAlignment="1">
      <alignment horizontal="left"/>
    </xf>
    <xf numFmtId="0" fontId="14" fillId="2" borderId="7" xfId="1" applyFont="1" applyFill="1" applyBorder="1"/>
    <xf numFmtId="0" fontId="38" fillId="2" borderId="7" xfId="1" applyFont="1" applyFill="1" applyBorder="1" applyAlignment="1">
      <alignment horizontal="right"/>
    </xf>
    <xf numFmtId="0" fontId="21" fillId="2" borderId="7" xfId="1" applyFont="1" applyFill="1" applyBorder="1"/>
    <xf numFmtId="49" fontId="13" fillId="2" borderId="7" xfId="1" applyNumberFormat="1" applyFill="1" applyBorder="1" applyAlignment="1">
      <alignment horizontal="center"/>
    </xf>
    <xf numFmtId="0" fontId="46" fillId="2" borderId="6" xfId="1" applyFont="1" applyFill="1" applyBorder="1" applyAlignment="1">
      <alignment horizontal="left" wrapText="1"/>
    </xf>
    <xf numFmtId="0" fontId="16" fillId="2" borderId="6" xfId="1" applyFont="1" applyFill="1" applyBorder="1" applyAlignment="1">
      <alignment wrapText="1"/>
    </xf>
    <xf numFmtId="0" fontId="47" fillId="2" borderId="6" xfId="1" applyFont="1" applyFill="1" applyBorder="1" applyAlignment="1">
      <alignment wrapText="1"/>
    </xf>
    <xf numFmtId="0" fontId="38" fillId="2" borderId="6" xfId="1" applyFont="1" applyFill="1" applyBorder="1" applyAlignment="1">
      <alignment horizontal="right"/>
    </xf>
    <xf numFmtId="49" fontId="21" fillId="2" borderId="6" xfId="1" applyNumberFormat="1" applyFont="1" applyFill="1" applyBorder="1" applyAlignment="1">
      <alignment horizontal="center"/>
    </xf>
    <xf numFmtId="49" fontId="13" fillId="2" borderId="6" xfId="1" applyNumberFormat="1" applyFill="1" applyBorder="1" applyAlignment="1">
      <alignment horizontal="center"/>
    </xf>
    <xf numFmtId="49" fontId="114" fillId="2" borderId="6" xfId="1" applyNumberFormat="1" applyFont="1" applyFill="1" applyBorder="1" applyAlignment="1">
      <alignment horizontal="center"/>
    </xf>
    <xf numFmtId="0" fontId="14" fillId="2" borderId="6" xfId="1" applyFont="1" applyFill="1" applyBorder="1"/>
    <xf numFmtId="49" fontId="55" fillId="2" borderId="6" xfId="1" applyNumberFormat="1" applyFont="1" applyFill="1" applyBorder="1" applyAlignment="1">
      <alignment horizontal="center"/>
    </xf>
    <xf numFmtId="49" fontId="97" fillId="2" borderId="6" xfId="1" applyNumberFormat="1" applyFont="1" applyFill="1" applyBorder="1" applyAlignment="1">
      <alignment horizontal="center"/>
    </xf>
    <xf numFmtId="0" fontId="26" fillId="2" borderId="6" xfId="1" applyFont="1" applyFill="1" applyBorder="1" applyAlignment="1">
      <alignment horizontal="left"/>
    </xf>
    <xf numFmtId="0" fontId="26" fillId="2" borderId="6" xfId="20" applyFont="1" applyFill="1" applyBorder="1"/>
    <xf numFmtId="0" fontId="18" fillId="2" borderId="6" xfId="1" applyFont="1" applyFill="1" applyBorder="1"/>
    <xf numFmtId="0" fontId="116" fillId="2" borderId="6" xfId="1" applyFont="1" applyFill="1" applyBorder="1" applyAlignment="1">
      <alignment horizontal="right"/>
    </xf>
    <xf numFmtId="49" fontId="28" fillId="2" borderId="6" xfId="1" applyNumberFormat="1" applyFont="1" applyFill="1" applyBorder="1" applyAlignment="1">
      <alignment horizontal="center"/>
    </xf>
    <xf numFmtId="0" fontId="26" fillId="2" borderId="7" xfId="1" applyFont="1" applyFill="1" applyBorder="1" applyAlignment="1">
      <alignment horizontal="left" vertical="center" wrapText="1"/>
    </xf>
    <xf numFmtId="0" fontId="22" fillId="2" borderId="6" xfId="1" applyFont="1" applyFill="1" applyBorder="1" applyAlignment="1">
      <alignment vertical="center" wrapText="1"/>
    </xf>
    <xf numFmtId="0" fontId="38" fillId="2" borderId="6" xfId="1" quotePrefix="1" applyFont="1" applyFill="1" applyBorder="1" applyAlignment="1">
      <alignment horizontal="right" vertical="top"/>
    </xf>
    <xf numFmtId="49" fontId="12" fillId="2" borderId="6" xfId="1" quotePrefix="1" applyNumberFormat="1" applyFont="1" applyFill="1" applyBorder="1" applyAlignment="1">
      <alignment horizontal="center" vertical="top"/>
    </xf>
    <xf numFmtId="49" fontId="117" fillId="2" borderId="6" xfId="1" applyNumberFormat="1" applyFont="1" applyFill="1" applyBorder="1" applyAlignment="1">
      <alignment horizontal="center" vertical="top"/>
    </xf>
    <xf numFmtId="49" fontId="114" fillId="2" borderId="6" xfId="1" quotePrefix="1" applyNumberFormat="1" applyFont="1" applyFill="1" applyBorder="1" applyAlignment="1">
      <alignment horizontal="center" vertical="top"/>
    </xf>
    <xf numFmtId="0" fontId="26" fillId="2" borderId="7" xfId="1" applyFont="1" applyFill="1" applyBorder="1" applyAlignment="1">
      <alignment horizontal="left" wrapText="1"/>
    </xf>
    <xf numFmtId="0" fontId="26" fillId="2" borderId="6" xfId="1" applyFont="1" applyFill="1" applyBorder="1" applyAlignment="1">
      <alignment wrapText="1"/>
    </xf>
    <xf numFmtId="0" fontId="46" fillId="2" borderId="6" xfId="1" applyFont="1" applyFill="1" applyBorder="1" applyAlignment="1">
      <alignment wrapText="1"/>
    </xf>
    <xf numFmtId="0" fontId="63" fillId="2" borderId="6" xfId="1" applyFont="1" applyFill="1" applyBorder="1" applyAlignment="1">
      <alignment horizontal="right"/>
    </xf>
    <xf numFmtId="49" fontId="25" fillId="2" borderId="6" xfId="1" applyNumberFormat="1" applyFont="1" applyFill="1" applyBorder="1" applyAlignment="1">
      <alignment horizontal="center"/>
    </xf>
    <xf numFmtId="49" fontId="60" fillId="2" borderId="6" xfId="1" applyNumberFormat="1" applyFont="1" applyFill="1" applyBorder="1" applyAlignment="1">
      <alignment horizontal="center"/>
    </xf>
    <xf numFmtId="49" fontId="98" fillId="2" borderId="6" xfId="1" applyNumberFormat="1" applyFont="1" applyFill="1" applyBorder="1" applyAlignment="1">
      <alignment horizontal="center"/>
    </xf>
    <xf numFmtId="49" fontId="118" fillId="2" borderId="6" xfId="1" applyNumberFormat="1" applyFont="1" applyFill="1" applyBorder="1" applyAlignment="1">
      <alignment horizontal="center"/>
    </xf>
    <xf numFmtId="49" fontId="25" fillId="2" borderId="7" xfId="1" applyNumberFormat="1" applyFont="1" applyFill="1" applyBorder="1" applyAlignment="1">
      <alignment horizontal="center"/>
    </xf>
    <xf numFmtId="0" fontId="26" fillId="2" borderId="6" xfId="1" applyFont="1" applyFill="1" applyBorder="1" applyAlignment="1">
      <alignment horizontal="left" wrapText="1"/>
    </xf>
    <xf numFmtId="0" fontId="119" fillId="2" borderId="0" xfId="19" applyFont="1" applyFill="1"/>
    <xf numFmtId="0" fontId="120" fillId="2" borderId="6" xfId="1" applyFont="1" applyFill="1" applyBorder="1" applyAlignment="1">
      <alignment horizontal="left"/>
    </xf>
    <xf numFmtId="0" fontId="121" fillId="2" borderId="6" xfId="1" applyFont="1" applyFill="1" applyBorder="1"/>
    <xf numFmtId="0" fontId="122" fillId="2" borderId="6" xfId="1" quotePrefix="1" applyFont="1" applyFill="1" applyBorder="1" applyAlignment="1">
      <alignment horizontal="right"/>
    </xf>
    <xf numFmtId="49" fontId="114" fillId="2" borderId="6" xfId="1" quotePrefix="1" applyNumberFormat="1" applyFont="1" applyFill="1" applyBorder="1" applyAlignment="1">
      <alignment horizontal="center"/>
    </xf>
    <xf numFmtId="49" fontId="77" fillId="2" borderId="6" xfId="1" quotePrefix="1" applyNumberFormat="1" applyFont="1" applyFill="1" applyBorder="1" applyAlignment="1">
      <alignment horizontal="center"/>
    </xf>
    <xf numFmtId="49" fontId="123" fillId="2" borderId="6" xfId="1" applyNumberFormat="1" applyFont="1" applyFill="1" applyBorder="1" applyAlignment="1">
      <alignment horizontal="center"/>
    </xf>
    <xf numFmtId="0" fontId="123" fillId="2" borderId="0" xfId="19" applyFont="1" applyFill="1"/>
    <xf numFmtId="0" fontId="124" fillId="2" borderId="0" xfId="19" applyFont="1" applyFill="1"/>
    <xf numFmtId="0" fontId="108" fillId="2" borderId="6" xfId="1" quotePrefix="1" applyFont="1" applyFill="1" applyBorder="1" applyAlignment="1">
      <alignment horizontal="right"/>
    </xf>
    <xf numFmtId="49" fontId="13" fillId="2" borderId="6" xfId="1" quotePrefix="1" applyNumberFormat="1" applyFill="1" applyBorder="1" applyAlignment="1">
      <alignment horizontal="center"/>
    </xf>
    <xf numFmtId="0" fontId="127" fillId="2" borderId="0" xfId="19" applyFont="1" applyFill="1"/>
    <xf numFmtId="0" fontId="26" fillId="2" borderId="6" xfId="1" applyFont="1" applyFill="1" applyBorder="1"/>
    <xf numFmtId="0" fontId="121" fillId="2" borderId="6" xfId="1" applyFont="1" applyFill="1" applyBorder="1" applyAlignment="1">
      <alignment wrapText="1"/>
    </xf>
    <xf numFmtId="49" fontId="114" fillId="2" borderId="7" xfId="1" quotePrefix="1" applyNumberFormat="1" applyFont="1" applyFill="1" applyBorder="1" applyAlignment="1">
      <alignment horizontal="center"/>
    </xf>
    <xf numFmtId="0" fontId="120" fillId="2" borderId="7" xfId="1" applyFont="1" applyFill="1" applyBorder="1" applyAlignment="1">
      <alignment horizontal="left" vertical="center" wrapText="1"/>
    </xf>
    <xf numFmtId="0" fontId="124" fillId="2" borderId="7" xfId="19" applyFont="1" applyFill="1" applyBorder="1"/>
    <xf numFmtId="0" fontId="128" fillId="2" borderId="80" xfId="1" applyFont="1" applyFill="1" applyBorder="1" applyAlignment="1">
      <alignment horizontal="left"/>
    </xf>
    <xf numFmtId="0" fontId="126" fillId="2" borderId="80" xfId="1" applyFont="1" applyFill="1" applyBorder="1"/>
    <xf numFmtId="0" fontId="126" fillId="2" borderId="80" xfId="1" applyFont="1" applyFill="1" applyBorder="1" applyAlignment="1">
      <alignment wrapText="1"/>
    </xf>
    <xf numFmtId="49" fontId="102" fillId="2" borderId="6" xfId="1" applyNumberFormat="1" applyFont="1" applyFill="1" applyBorder="1" applyAlignment="1">
      <alignment horizontal="center"/>
    </xf>
    <xf numFmtId="49" fontId="72" fillId="2" borderId="6" xfId="1" applyNumberFormat="1" applyFont="1" applyFill="1" applyBorder="1" applyAlignment="1">
      <alignment horizontal="center"/>
    </xf>
    <xf numFmtId="0" fontId="44" fillId="2" borderId="0" xfId="19" applyFont="1" applyFill="1"/>
    <xf numFmtId="0" fontId="128" fillId="2" borderId="80" xfId="1" applyFont="1" applyFill="1" applyBorder="1" applyAlignment="1">
      <alignment horizontal="left" wrapText="1"/>
    </xf>
    <xf numFmtId="20" fontId="108" fillId="2" borderId="6" xfId="1" applyNumberFormat="1" applyFont="1" applyFill="1" applyBorder="1" applyAlignment="1">
      <alignment horizontal="right"/>
    </xf>
    <xf numFmtId="0" fontId="128" fillId="2" borderId="76" xfId="1" applyFont="1" applyFill="1" applyBorder="1" applyAlignment="1">
      <alignment horizontal="left"/>
    </xf>
    <xf numFmtId="0" fontId="126" fillId="2" borderId="76" xfId="1" applyFont="1" applyFill="1" applyBorder="1"/>
    <xf numFmtId="20" fontId="108" fillId="2" borderId="7" xfId="1" applyNumberFormat="1" applyFont="1" applyFill="1" applyBorder="1" applyAlignment="1">
      <alignment horizontal="right"/>
    </xf>
    <xf numFmtId="49" fontId="102" fillId="2" borderId="76" xfId="1" applyNumberFormat="1" applyFont="1" applyFill="1" applyBorder="1" applyAlignment="1">
      <alignment horizontal="center"/>
    </xf>
    <xf numFmtId="49" fontId="72" fillId="2" borderId="76" xfId="1" applyNumberFormat="1" applyFont="1" applyFill="1" applyBorder="1" applyAlignment="1">
      <alignment horizontal="center"/>
    </xf>
    <xf numFmtId="0" fontId="129" fillId="2" borderId="0" xfId="1" applyFont="1" applyFill="1" applyAlignment="1">
      <alignment horizontal="left"/>
    </xf>
    <xf numFmtId="0" fontId="26" fillId="2" borderId="80" xfId="1" applyFont="1" applyFill="1" applyBorder="1" applyAlignment="1">
      <alignment horizontal="left"/>
    </xf>
    <xf numFmtId="0" fontId="14" fillId="2" borderId="7" xfId="1" applyFont="1" applyFill="1" applyBorder="1" applyAlignment="1">
      <alignment wrapText="1"/>
    </xf>
    <xf numFmtId="20" fontId="38" fillId="2" borderId="7" xfId="1" applyNumberFormat="1" applyFont="1" applyFill="1" applyBorder="1" applyAlignment="1">
      <alignment horizontal="right"/>
    </xf>
    <xf numFmtId="49" fontId="21" fillId="2" borderId="7" xfId="1" applyNumberFormat="1" applyFont="1" applyFill="1" applyBorder="1" applyAlignment="1">
      <alignment horizontal="center"/>
    </xf>
    <xf numFmtId="49" fontId="55" fillId="2" borderId="7" xfId="1" applyNumberFormat="1" applyFont="1" applyFill="1" applyBorder="1" applyAlignment="1">
      <alignment horizontal="center"/>
    </xf>
    <xf numFmtId="49" fontId="100" fillId="2" borderId="7" xfId="1" applyNumberFormat="1" applyFont="1" applyFill="1" applyBorder="1" applyAlignment="1">
      <alignment horizontal="center"/>
    </xf>
    <xf numFmtId="49" fontId="21" fillId="2" borderId="76" xfId="1" applyNumberFormat="1" applyFont="1" applyFill="1" applyBorder="1" applyAlignment="1">
      <alignment horizontal="center"/>
    </xf>
    <xf numFmtId="0" fontId="128" fillId="2" borderId="7" xfId="1" applyFont="1" applyFill="1" applyBorder="1" applyAlignment="1">
      <alignment horizontal="left"/>
    </xf>
    <xf numFmtId="0" fontId="126" fillId="2" borderId="7" xfId="1" applyFont="1" applyFill="1" applyBorder="1"/>
    <xf numFmtId="49" fontId="102" fillId="2" borderId="7" xfId="1" applyNumberFormat="1" applyFont="1" applyFill="1" applyBorder="1" applyAlignment="1">
      <alignment horizontal="center"/>
    </xf>
    <xf numFmtId="49" fontId="72" fillId="2" borderId="7" xfId="1" applyNumberFormat="1" applyFont="1" applyFill="1" applyBorder="1" applyAlignment="1">
      <alignment horizontal="center"/>
    </xf>
    <xf numFmtId="49" fontId="97" fillId="2" borderId="7" xfId="1" applyNumberFormat="1" applyFont="1" applyFill="1" applyBorder="1" applyAlignment="1">
      <alignment horizontal="center"/>
    </xf>
    <xf numFmtId="49" fontId="114" fillId="2" borderId="7" xfId="1" applyNumberFormat="1" applyFont="1" applyFill="1" applyBorder="1" applyAlignment="1">
      <alignment horizontal="center"/>
    </xf>
    <xf numFmtId="0" fontId="130" fillId="2" borderId="0" xfId="19" applyFont="1" applyFill="1"/>
    <xf numFmtId="0" fontId="29" fillId="2" borderId="36" xfId="1" applyFont="1" applyFill="1" applyBorder="1" applyAlignment="1">
      <alignment horizontal="left"/>
    </xf>
    <xf numFmtId="0" fontId="15" fillId="2" borderId="36" xfId="1" applyFont="1" applyFill="1" applyBorder="1"/>
    <xf numFmtId="0" fontId="131" fillId="2" borderId="16" xfId="1" applyFont="1" applyFill="1" applyBorder="1" applyAlignment="1">
      <alignment horizontal="right"/>
    </xf>
    <xf numFmtId="0" fontId="30" fillId="2" borderId="36" xfId="1" applyFont="1" applyFill="1" applyBorder="1" applyAlignment="1">
      <alignment horizontal="center"/>
    </xf>
    <xf numFmtId="49" fontId="30" fillId="2" borderId="7" xfId="1" applyNumberFormat="1" applyFont="1" applyFill="1" applyBorder="1" applyAlignment="1">
      <alignment horizontal="center"/>
    </xf>
    <xf numFmtId="0" fontId="130" fillId="2" borderId="7" xfId="19" applyFont="1" applyFill="1" applyBorder="1"/>
    <xf numFmtId="49" fontId="132" fillId="2" borderId="7" xfId="1" quotePrefix="1" applyNumberFormat="1" applyFont="1" applyFill="1" applyBorder="1" applyAlignment="1">
      <alignment horizontal="center"/>
    </xf>
    <xf numFmtId="0" fontId="30" fillId="2" borderId="16" xfId="1" applyFont="1" applyFill="1" applyBorder="1" applyAlignment="1">
      <alignment horizontal="center"/>
    </xf>
    <xf numFmtId="0" fontId="133" fillId="2" borderId="0" xfId="19" applyFont="1" applyFill="1"/>
    <xf numFmtId="0" fontId="39" fillId="2" borderId="36" xfId="1" applyFont="1" applyFill="1" applyBorder="1" applyAlignment="1">
      <alignment horizontal="left"/>
    </xf>
    <xf numFmtId="0" fontId="134" fillId="2" borderId="7" xfId="1" applyFont="1" applyFill="1" applyBorder="1"/>
    <xf numFmtId="0" fontId="135" fillId="2" borderId="7" xfId="1" applyFont="1" applyFill="1" applyBorder="1" applyAlignment="1">
      <alignment horizontal="right"/>
    </xf>
    <xf numFmtId="0" fontId="136" fillId="2" borderId="7" xfId="1" applyFont="1" applyFill="1" applyBorder="1"/>
    <xf numFmtId="0" fontId="137" fillId="2" borderId="0" xfId="19" applyFont="1" applyFill="1"/>
    <xf numFmtId="0" fontId="25" fillId="2" borderId="76" xfId="1" applyFont="1" applyFill="1" applyBorder="1" applyAlignment="1">
      <alignment horizontal="center"/>
    </xf>
    <xf numFmtId="0" fontId="118" fillId="2" borderId="76" xfId="1" applyFont="1" applyFill="1" applyBorder="1" applyAlignment="1">
      <alignment horizontal="center"/>
    </xf>
    <xf numFmtId="0" fontId="25" fillId="2" borderId="7" xfId="1" applyFont="1" applyFill="1" applyBorder="1" applyAlignment="1">
      <alignment horizontal="center"/>
    </xf>
    <xf numFmtId="0" fontId="26" fillId="2" borderId="7" xfId="1" quotePrefix="1" applyFont="1" applyFill="1" applyBorder="1" applyAlignment="1">
      <alignment horizontal="left"/>
    </xf>
    <xf numFmtId="0" fontId="26" fillId="2" borderId="7" xfId="1" applyFont="1" applyFill="1" applyBorder="1"/>
    <xf numFmtId="0" fontId="63" fillId="2" borderId="7" xfId="1" applyFont="1" applyFill="1" applyBorder="1" applyAlignment="1">
      <alignment horizontal="right"/>
    </xf>
    <xf numFmtId="0" fontId="113" fillId="2" borderId="7" xfId="19" applyFont="1" applyFill="1" applyBorder="1"/>
    <xf numFmtId="0" fontId="28" fillId="2" borderId="7" xfId="1" applyFont="1" applyFill="1" applyBorder="1" applyAlignment="1">
      <alignment horizontal="center"/>
    </xf>
    <xf numFmtId="0" fontId="5" fillId="2" borderId="7" xfId="19" applyFill="1" applyBorder="1"/>
    <xf numFmtId="0" fontId="14" fillId="2" borderId="80" xfId="1" applyFont="1" applyFill="1" applyBorder="1" applyAlignment="1">
      <alignment wrapText="1"/>
    </xf>
    <xf numFmtId="0" fontId="28" fillId="2" borderId="76" xfId="1" applyFont="1" applyFill="1" applyBorder="1" applyAlignment="1">
      <alignment horizontal="center"/>
    </xf>
    <xf numFmtId="0" fontId="28" fillId="2" borderId="6" xfId="1" applyFont="1" applyFill="1" applyBorder="1" applyAlignment="1">
      <alignment horizontal="center"/>
    </xf>
    <xf numFmtId="0" fontId="125" fillId="2" borderId="7" xfId="1" applyFont="1" applyFill="1" applyBorder="1" applyAlignment="1">
      <alignment horizontal="left"/>
    </xf>
    <xf numFmtId="0" fontId="102" fillId="2" borderId="7" xfId="1" applyFont="1" applyFill="1" applyBorder="1" applyAlignment="1">
      <alignment horizontal="center"/>
    </xf>
    <xf numFmtId="0" fontId="127" fillId="2" borderId="7" xfId="19" applyFont="1" applyFill="1" applyBorder="1"/>
    <xf numFmtId="0" fontId="26" fillId="2" borderId="36" xfId="1" applyFont="1" applyFill="1" applyBorder="1" applyAlignment="1">
      <alignment horizontal="left" wrapText="1"/>
    </xf>
    <xf numFmtId="0" fontId="26" fillId="2" borderId="80" xfId="1" applyFont="1" applyFill="1" applyBorder="1" applyAlignment="1">
      <alignment wrapText="1"/>
    </xf>
    <xf numFmtId="0" fontId="138" fillId="2" borderId="7" xfId="19" applyFont="1" applyFill="1" applyBorder="1"/>
    <xf numFmtId="0" fontId="26" fillId="2" borderId="7" xfId="1" applyFont="1" applyFill="1" applyBorder="1" applyAlignment="1">
      <alignment horizontal="center"/>
    </xf>
    <xf numFmtId="0" fontId="26" fillId="2" borderId="76" xfId="1" applyFont="1" applyFill="1" applyBorder="1" applyAlignment="1">
      <alignment horizontal="center"/>
    </xf>
    <xf numFmtId="49" fontId="98" fillId="2" borderId="6" xfId="1" quotePrefix="1" applyNumberFormat="1" applyFont="1" applyFill="1" applyBorder="1" applyAlignment="1">
      <alignment horizontal="center"/>
    </xf>
    <xf numFmtId="0" fontId="26" fillId="2" borderId="76" xfId="1" applyFont="1" applyFill="1" applyBorder="1" applyAlignment="1">
      <alignment wrapText="1"/>
    </xf>
    <xf numFmtId="0" fontId="26" fillId="2" borderId="36" xfId="1" applyFont="1" applyFill="1" applyBorder="1" applyAlignment="1">
      <alignment wrapText="1"/>
    </xf>
    <xf numFmtId="0" fontId="63" fillId="2" borderId="16" xfId="1" applyFont="1" applyFill="1" applyBorder="1" applyAlignment="1">
      <alignment horizontal="right"/>
    </xf>
    <xf numFmtId="0" fontId="25" fillId="2" borderId="36" xfId="1" applyFont="1" applyFill="1" applyBorder="1" applyAlignment="1">
      <alignment horizontal="center"/>
    </xf>
    <xf numFmtId="49" fontId="42" fillId="2" borderId="6" xfId="1" applyNumberFormat="1" applyFont="1" applyFill="1" applyBorder="1" applyAlignment="1">
      <alignment horizontal="center"/>
    </xf>
    <xf numFmtId="0" fontId="118" fillId="2" borderId="36" xfId="1" applyFont="1" applyFill="1" applyBorder="1" applyAlignment="1">
      <alignment horizontal="center"/>
    </xf>
    <xf numFmtId="0" fontId="25" fillId="2" borderId="16" xfId="1" applyFont="1" applyFill="1" applyBorder="1" applyAlignment="1">
      <alignment horizontal="center"/>
    </xf>
    <xf numFmtId="0" fontId="26" fillId="2" borderId="36" xfId="1" applyFont="1" applyFill="1" applyBorder="1" applyAlignment="1">
      <alignment horizontal="left"/>
    </xf>
    <xf numFmtId="0" fontId="14" fillId="2" borderId="36" xfId="1" applyFont="1" applyFill="1" applyBorder="1"/>
    <xf numFmtId="0" fontId="28" fillId="2" borderId="36" xfId="1" applyFont="1" applyFill="1" applyBorder="1" applyAlignment="1">
      <alignment horizontal="center"/>
    </xf>
    <xf numFmtId="0" fontId="28" fillId="2" borderId="16" xfId="1" applyFont="1" applyFill="1" applyBorder="1" applyAlignment="1">
      <alignment horizontal="center"/>
    </xf>
    <xf numFmtId="0" fontId="26" fillId="2" borderId="76" xfId="1" applyFont="1" applyFill="1" applyBorder="1" applyAlignment="1">
      <alignment horizontal="left"/>
    </xf>
    <xf numFmtId="0" fontId="14" fillId="2" borderId="76" xfId="1" applyFont="1" applyFill="1" applyBorder="1"/>
    <xf numFmtId="0" fontId="26" fillId="2" borderId="76" xfId="1" applyFont="1" applyFill="1" applyBorder="1"/>
    <xf numFmtId="0" fontId="128" fillId="2" borderId="7" xfId="1" applyFont="1" applyFill="1" applyBorder="1" applyAlignment="1">
      <alignment horizontal="left" wrapText="1"/>
    </xf>
    <xf numFmtId="49" fontId="140" fillId="2" borderId="76" xfId="1" applyNumberFormat="1" applyFont="1" applyFill="1" applyBorder="1" applyAlignment="1">
      <alignment horizontal="center"/>
    </xf>
    <xf numFmtId="0" fontId="25" fillId="2" borderId="7" xfId="1" applyFont="1" applyFill="1" applyBorder="1"/>
    <xf numFmtId="0" fontId="34" fillId="2" borderId="7" xfId="1" applyFont="1" applyFill="1" applyBorder="1" applyAlignment="1">
      <alignment horizontal="left"/>
    </xf>
    <xf numFmtId="0" fontId="143" fillId="2" borderId="0" xfId="19" applyFont="1" applyFill="1"/>
    <xf numFmtId="0" fontId="38" fillId="2" borderId="0" xfId="1" applyFont="1" applyFill="1" applyAlignment="1">
      <alignment horizontal="right"/>
    </xf>
    <xf numFmtId="0" fontId="109" fillId="0" borderId="0" xfId="19" applyFont="1"/>
    <xf numFmtId="0" fontId="109" fillId="0" borderId="0" xfId="19" applyFont="1" applyAlignment="1">
      <alignment horizontal="right"/>
    </xf>
    <xf numFmtId="0" fontId="97" fillId="0" borderId="0" xfId="19" applyFont="1"/>
    <xf numFmtId="16" fontId="97" fillId="0" borderId="0" xfId="19" applyNumberFormat="1" applyFont="1" applyAlignment="1">
      <alignment horizontal="right"/>
    </xf>
    <xf numFmtId="0" fontId="97" fillId="0" borderId="0" xfId="19" applyFont="1" applyAlignment="1">
      <alignment horizontal="right"/>
    </xf>
    <xf numFmtId="0" fontId="145" fillId="2" borderId="0" xfId="19" applyFont="1" applyFill="1"/>
    <xf numFmtId="14" fontId="50" fillId="2" borderId="0" xfId="1" applyNumberFormat="1" applyFont="1" applyFill="1" applyAlignment="1">
      <alignment horizontal="left"/>
    </xf>
    <xf numFmtId="2" fontId="21" fillId="2" borderId="6" xfId="1" applyNumberFormat="1" applyFont="1" applyFill="1" applyBorder="1" applyAlignment="1">
      <alignment horizontal="center"/>
    </xf>
    <xf numFmtId="2" fontId="13" fillId="2" borderId="6" xfId="1" applyNumberFormat="1" applyFill="1" applyBorder="1" applyAlignment="1">
      <alignment horizontal="center"/>
    </xf>
    <xf numFmtId="2" fontId="114" fillId="2" borderId="6" xfId="1" applyNumberFormat="1" applyFont="1" applyFill="1" applyBorder="1" applyAlignment="1">
      <alignment horizontal="center"/>
    </xf>
    <xf numFmtId="2" fontId="97" fillId="2" borderId="6" xfId="1" applyNumberFormat="1" applyFont="1" applyFill="1" applyBorder="1" applyAlignment="1">
      <alignment horizontal="center"/>
    </xf>
    <xf numFmtId="0" fontId="24" fillId="2" borderId="6" xfId="1" applyFont="1" applyFill="1" applyBorder="1" applyAlignment="1">
      <alignment wrapText="1"/>
    </xf>
    <xf numFmtId="0" fontId="28" fillId="2" borderId="6" xfId="1" applyFont="1" applyFill="1" applyBorder="1"/>
    <xf numFmtId="2" fontId="28" fillId="2" borderId="6" xfId="1" applyNumberFormat="1" applyFont="1" applyFill="1" applyBorder="1" applyAlignment="1">
      <alignment horizontal="center"/>
    </xf>
    <xf numFmtId="0" fontId="12" fillId="2" borderId="6" xfId="1" applyFont="1" applyFill="1" applyBorder="1" applyAlignment="1">
      <alignment vertical="center" wrapText="1"/>
    </xf>
    <xf numFmtId="2" fontId="12" fillId="2" borderId="6" xfId="1" quotePrefix="1" applyNumberFormat="1" applyFont="1" applyFill="1" applyBorder="1" applyAlignment="1">
      <alignment horizontal="center" vertical="top"/>
    </xf>
    <xf numFmtId="2" fontId="117" fillId="2" borderId="6" xfId="1" applyNumberFormat="1" applyFont="1" applyFill="1" applyBorder="1" applyAlignment="1">
      <alignment horizontal="center" vertical="top"/>
    </xf>
    <xf numFmtId="2" fontId="114" fillId="2" borderId="6" xfId="1" quotePrefix="1" applyNumberFormat="1" applyFont="1" applyFill="1" applyBorder="1" applyAlignment="1">
      <alignment horizontal="center" vertical="top"/>
    </xf>
    <xf numFmtId="2" fontId="25" fillId="2" borderId="6" xfId="1" applyNumberFormat="1" applyFont="1" applyFill="1" applyBorder="1" applyAlignment="1">
      <alignment horizontal="center"/>
    </xf>
    <xf numFmtId="2" fontId="101" fillId="2" borderId="6" xfId="1" applyNumberFormat="1" applyFont="1" applyFill="1" applyBorder="1" applyAlignment="1">
      <alignment horizontal="center"/>
    </xf>
    <xf numFmtId="2" fontId="25" fillId="2" borderId="7" xfId="1" applyNumberFormat="1" applyFont="1" applyFill="1" applyBorder="1" applyAlignment="1">
      <alignment horizontal="center"/>
    </xf>
    <xf numFmtId="0" fontId="147" fillId="2" borderId="6" xfId="1" applyFont="1" applyFill="1" applyBorder="1" applyAlignment="1">
      <alignment horizontal="left"/>
    </xf>
    <xf numFmtId="0" fontId="148" fillId="2" borderId="6" xfId="1" applyFont="1" applyFill="1" applyBorder="1"/>
    <xf numFmtId="49" fontId="149" fillId="2" borderId="6" xfId="1" quotePrefix="1" applyNumberFormat="1" applyFont="1" applyFill="1" applyBorder="1" applyAlignment="1">
      <alignment horizontal="center"/>
    </xf>
    <xf numFmtId="49" fontId="150" fillId="2" borderId="6" xfId="1" applyNumberFormat="1" applyFont="1" applyFill="1" applyBorder="1" applyAlignment="1">
      <alignment horizontal="center"/>
    </xf>
    <xf numFmtId="49" fontId="149" fillId="2" borderId="7" xfId="1" quotePrefix="1" applyNumberFormat="1" applyFont="1" applyFill="1" applyBorder="1" applyAlignment="1">
      <alignment horizontal="center"/>
    </xf>
    <xf numFmtId="0" fontId="147" fillId="2" borderId="7" xfId="1" applyFont="1" applyFill="1" applyBorder="1" applyAlignment="1">
      <alignment horizontal="left" vertical="center" wrapText="1"/>
    </xf>
    <xf numFmtId="0" fontId="151" fillId="2" borderId="7" xfId="19" applyFont="1" applyFill="1" applyBorder="1"/>
    <xf numFmtId="2" fontId="21" fillId="2" borderId="7" xfId="1" applyNumberFormat="1" applyFont="1" applyFill="1" applyBorder="1" applyAlignment="1">
      <alignment horizontal="center"/>
    </xf>
    <xf numFmtId="2" fontId="100" fillId="2" borderId="7" xfId="1" applyNumberFormat="1" applyFont="1" applyFill="1" applyBorder="1" applyAlignment="1">
      <alignment horizontal="center"/>
    </xf>
    <xf numFmtId="2" fontId="97" fillId="2" borderId="7" xfId="1" applyNumberFormat="1" applyFont="1" applyFill="1" applyBorder="1" applyAlignment="1">
      <alignment horizontal="center"/>
    </xf>
    <xf numFmtId="2" fontId="114" fillId="2" borderId="7" xfId="1" applyNumberFormat="1" applyFont="1" applyFill="1" applyBorder="1" applyAlignment="1">
      <alignment horizontal="center"/>
    </xf>
    <xf numFmtId="2" fontId="28" fillId="2" borderId="7" xfId="1" applyNumberFormat="1" applyFont="1" applyFill="1" applyBorder="1" applyAlignment="1">
      <alignment horizontal="center"/>
    </xf>
    <xf numFmtId="2" fontId="113" fillId="2" borderId="7" xfId="19" applyNumberFormat="1" applyFont="1" applyFill="1" applyBorder="1"/>
    <xf numFmtId="2" fontId="21" fillId="2" borderId="76" xfId="1" applyNumberFormat="1" applyFont="1" applyFill="1" applyBorder="1" applyAlignment="1">
      <alignment horizontal="center"/>
    </xf>
    <xf numFmtId="2" fontId="25" fillId="2" borderId="76" xfId="1" applyNumberFormat="1" applyFont="1" applyFill="1" applyBorder="1" applyAlignment="1">
      <alignment horizontal="center"/>
    </xf>
    <xf numFmtId="2" fontId="98" fillId="2" borderId="6" xfId="1" quotePrefix="1" applyNumberFormat="1" applyFont="1" applyFill="1" applyBorder="1" applyAlignment="1">
      <alignment horizontal="center"/>
    </xf>
    <xf numFmtId="2" fontId="118" fillId="2" borderId="6" xfId="1" applyNumberFormat="1" applyFont="1" applyFill="1" applyBorder="1" applyAlignment="1">
      <alignment horizontal="center"/>
    </xf>
    <xf numFmtId="2" fontId="118" fillId="2" borderId="76" xfId="1" applyNumberFormat="1" applyFont="1" applyFill="1" applyBorder="1" applyAlignment="1">
      <alignment horizontal="center"/>
    </xf>
    <xf numFmtId="2" fontId="25" fillId="2" borderId="36" xfId="1" applyNumberFormat="1" applyFont="1" applyFill="1" applyBorder="1" applyAlignment="1">
      <alignment horizontal="center"/>
    </xf>
    <xf numFmtId="2" fontId="118" fillId="2" borderId="36" xfId="1" applyNumberFormat="1" applyFont="1" applyFill="1" applyBorder="1" applyAlignment="1">
      <alignment horizontal="center"/>
    </xf>
    <xf numFmtId="2" fontId="25" fillId="2" borderId="16" xfId="1" applyNumberFormat="1" applyFont="1" applyFill="1" applyBorder="1" applyAlignment="1">
      <alignment horizontal="center"/>
    </xf>
    <xf numFmtId="2" fontId="42" fillId="2" borderId="76" xfId="1" applyNumberFormat="1" applyFont="1" applyFill="1" applyBorder="1" applyAlignment="1">
      <alignment horizontal="center"/>
    </xf>
    <xf numFmtId="0" fontId="21" fillId="2" borderId="76" xfId="1" applyFont="1" applyFill="1" applyBorder="1" applyAlignment="1">
      <alignment wrapText="1"/>
    </xf>
    <xf numFmtId="2" fontId="21" fillId="2" borderId="7" xfId="1" applyNumberFormat="1" applyFont="1" applyFill="1" applyBorder="1"/>
    <xf numFmtId="2" fontId="5" fillId="2" borderId="7" xfId="19" applyNumberFormat="1" applyFill="1" applyBorder="1"/>
    <xf numFmtId="2" fontId="25" fillId="2" borderId="7" xfId="1" applyNumberFormat="1" applyFont="1" applyFill="1" applyBorder="1"/>
    <xf numFmtId="0" fontId="125" fillId="2" borderId="7" xfId="1" applyFont="1" applyFill="1" applyBorder="1"/>
    <xf numFmtId="2" fontId="136" fillId="2" borderId="7" xfId="1" applyNumberFormat="1" applyFont="1" applyFill="1" applyBorder="1"/>
    <xf numFmtId="0" fontId="152" fillId="2" borderId="0" xfId="19" applyFont="1" applyFill="1"/>
    <xf numFmtId="0" fontId="24" fillId="3" borderId="12" xfId="20" applyFont="1" applyFill="1" applyBorder="1" applyAlignment="1">
      <alignment horizontal="center" wrapText="1"/>
    </xf>
    <xf numFmtId="0" fontId="120" fillId="2" borderId="6" xfId="1" applyFont="1" applyFill="1" applyBorder="1" applyAlignment="1">
      <alignment horizontal="left" vertical="center" wrapText="1"/>
    </xf>
    <xf numFmtId="0" fontId="124" fillId="2" borderId="6" xfId="19" applyFont="1" applyFill="1" applyBorder="1"/>
    <xf numFmtId="0" fontId="134" fillId="2" borderId="7" xfId="1" applyFont="1" applyFill="1" applyBorder="1" applyAlignment="1">
      <alignment wrapText="1"/>
    </xf>
    <xf numFmtId="0" fontId="137" fillId="2" borderId="7" xfId="19" applyFont="1" applyFill="1" applyBorder="1"/>
    <xf numFmtId="0" fontId="153" fillId="2" borderId="0" xfId="1" applyFont="1" applyFill="1"/>
    <xf numFmtId="0" fontId="134" fillId="2" borderId="80" xfId="1" applyFont="1" applyFill="1" applyBorder="1" applyAlignment="1">
      <alignment wrapText="1"/>
    </xf>
    <xf numFmtId="167" fontId="14" fillId="2" borderId="7" xfId="1" applyNumberFormat="1" applyFont="1" applyFill="1" applyBorder="1"/>
    <xf numFmtId="0" fontId="128" fillId="2" borderId="76" xfId="1" applyFont="1" applyFill="1" applyBorder="1"/>
    <xf numFmtId="2" fontId="104" fillId="2" borderId="76" xfId="1" applyNumberFormat="1" applyFont="1" applyFill="1" applyBorder="1" applyAlignment="1">
      <alignment horizontal="center"/>
    </xf>
    <xf numFmtId="2" fontId="104" fillId="2" borderId="7" xfId="1" applyNumberFormat="1" applyFont="1" applyFill="1" applyBorder="1" applyAlignment="1">
      <alignment horizontal="center"/>
    </xf>
    <xf numFmtId="0" fontId="14" fillId="2" borderId="76" xfId="1" applyFont="1" applyFill="1" applyBorder="1" applyAlignment="1">
      <alignment wrapText="1"/>
    </xf>
    <xf numFmtId="49" fontId="13" fillId="2" borderId="76" xfId="1" applyNumberFormat="1" applyFill="1" applyBorder="1" applyAlignment="1">
      <alignment horizontal="center"/>
    </xf>
    <xf numFmtId="49" fontId="100" fillId="2" borderId="76" xfId="1" applyNumberFormat="1" applyFont="1" applyFill="1" applyBorder="1" applyAlignment="1">
      <alignment horizontal="center"/>
    </xf>
    <xf numFmtId="2" fontId="42" fillId="2" borderId="6" xfId="1" applyNumberFormat="1" applyFont="1" applyFill="1" applyBorder="1" applyAlignment="1">
      <alignment horizontal="center"/>
    </xf>
    <xf numFmtId="0" fontId="19" fillId="2" borderId="6" xfId="1" applyFont="1" applyFill="1" applyBorder="1" applyAlignment="1">
      <alignment wrapText="1"/>
    </xf>
    <xf numFmtId="0" fontId="26" fillId="2" borderId="80" xfId="1" applyFont="1" applyFill="1" applyBorder="1"/>
    <xf numFmtId="0" fontId="38" fillId="2" borderId="6" xfId="1" quotePrefix="1" applyFont="1" applyFill="1" applyBorder="1" applyAlignment="1">
      <alignment horizontal="right"/>
    </xf>
    <xf numFmtId="49" fontId="21" fillId="2" borderId="6" xfId="1" quotePrefix="1" applyNumberFormat="1" applyFont="1" applyFill="1" applyBorder="1" applyAlignment="1">
      <alignment horizontal="center"/>
    </xf>
    <xf numFmtId="49" fontId="100" fillId="2" borderId="6" xfId="1" applyNumberFormat="1" applyFont="1" applyFill="1" applyBorder="1" applyAlignment="1">
      <alignment horizontal="center"/>
    </xf>
    <xf numFmtId="0" fontId="125" fillId="2" borderId="80" xfId="1" applyFont="1" applyFill="1" applyBorder="1" applyAlignment="1">
      <alignment horizontal="left"/>
    </xf>
    <xf numFmtId="0" fontId="102" fillId="2" borderId="6" xfId="1" applyFont="1" applyFill="1" applyBorder="1" applyAlignment="1">
      <alignment horizontal="center"/>
    </xf>
    <xf numFmtId="0" fontId="19" fillId="2" borderId="36" xfId="1" applyFont="1" applyFill="1" applyBorder="1" applyAlignment="1">
      <alignment horizontal="left"/>
    </xf>
    <xf numFmtId="0" fontId="19" fillId="2" borderId="36" xfId="1" applyFont="1" applyFill="1" applyBorder="1"/>
    <xf numFmtId="0" fontId="37" fillId="2" borderId="36" xfId="1" applyFont="1" applyFill="1" applyBorder="1" applyAlignment="1">
      <alignment horizontal="center"/>
    </xf>
    <xf numFmtId="0" fontId="37" fillId="2" borderId="7" xfId="1" applyFont="1" applyFill="1" applyBorder="1" applyAlignment="1">
      <alignment horizontal="center"/>
    </xf>
    <xf numFmtId="0" fontId="139" fillId="2" borderId="7" xfId="19" applyFont="1" applyFill="1" applyBorder="1"/>
    <xf numFmtId="0" fontId="60" fillId="2" borderId="76" xfId="1" applyFont="1" applyFill="1" applyBorder="1" applyAlignment="1">
      <alignment horizontal="center"/>
    </xf>
    <xf numFmtId="0" fontId="37" fillId="2" borderId="16" xfId="1" applyFont="1" applyFill="1" applyBorder="1" applyAlignment="1">
      <alignment horizontal="center"/>
    </xf>
    <xf numFmtId="0" fontId="141" fillId="2" borderId="7" xfId="1" applyFont="1" applyFill="1" applyBorder="1"/>
    <xf numFmtId="0" fontId="142" fillId="2" borderId="7" xfId="1" applyFont="1" applyFill="1" applyBorder="1" applyAlignment="1">
      <alignment horizontal="right"/>
    </xf>
    <xf numFmtId="0" fontId="36" fillId="2" borderId="7" xfId="1" applyFont="1" applyFill="1" applyBorder="1"/>
    <xf numFmtId="0" fontId="143" fillId="2" borderId="7" xfId="19" applyFont="1" applyFill="1" applyBorder="1"/>
    <xf numFmtId="0" fontId="37" fillId="4" borderId="0" xfId="1" applyFont="1" applyFill="1" applyAlignment="1">
      <alignment horizontal="left"/>
    </xf>
    <xf numFmtId="3" fontId="51" fillId="2" borderId="0" xfId="1" applyNumberFormat="1" applyFont="1" applyFill="1"/>
    <xf numFmtId="0" fontId="14" fillId="5" borderId="0" xfId="1" applyFont="1" applyFill="1"/>
    <xf numFmtId="0" fontId="95" fillId="5" borderId="0" xfId="19" applyFont="1" applyFill="1"/>
    <xf numFmtId="0" fontId="14" fillId="12" borderId="0" xfId="1" applyFont="1" applyFill="1"/>
    <xf numFmtId="0" fontId="95" fillId="12" borderId="0" xfId="19" applyFont="1" applyFill="1"/>
    <xf numFmtId="0" fontId="14" fillId="2" borderId="6" xfId="20" applyFont="1" applyFill="1" applyBorder="1" applyAlignment="1">
      <alignment horizontal="center"/>
    </xf>
    <xf numFmtId="14" fontId="14" fillId="2" borderId="7" xfId="20" applyNumberFormat="1" applyFont="1" applyFill="1" applyBorder="1" applyAlignment="1">
      <alignment horizontal="center" wrapText="1"/>
    </xf>
    <xf numFmtId="0" fontId="99" fillId="0" borderId="0" xfId="19" applyFont="1"/>
    <xf numFmtId="0" fontId="99" fillId="0" borderId="0" xfId="19" applyFont="1" applyAlignment="1">
      <alignment horizontal="right"/>
    </xf>
    <xf numFmtId="0" fontId="154" fillId="2" borderId="0" xfId="19" applyFont="1" applyFill="1"/>
    <xf numFmtId="0" fontId="155" fillId="3" borderId="2" xfId="20" applyFont="1" applyFill="1" applyBorder="1" applyAlignment="1">
      <alignment horizontal="left"/>
    </xf>
    <xf numFmtId="0" fontId="155" fillId="3" borderId="11" xfId="20" applyFont="1" applyFill="1" applyBorder="1" applyAlignment="1">
      <alignment horizontal="center"/>
    </xf>
    <xf numFmtId="0" fontId="156" fillId="2" borderId="7" xfId="20" applyFont="1" applyFill="1" applyBorder="1" applyAlignment="1">
      <alignment horizontal="center"/>
    </xf>
    <xf numFmtId="20" fontId="157" fillId="2" borderId="7" xfId="20" applyNumberFormat="1" applyFont="1" applyFill="1" applyBorder="1" applyAlignment="1">
      <alignment horizontal="center"/>
    </xf>
    <xf numFmtId="20" fontId="158" fillId="2" borderId="7" xfId="20" applyNumberFormat="1" applyFont="1" applyFill="1" applyBorder="1" applyAlignment="1">
      <alignment horizontal="center"/>
    </xf>
    <xf numFmtId="0" fontId="159" fillId="2" borderId="7" xfId="19" applyFont="1" applyFill="1" applyBorder="1"/>
    <xf numFmtId="0" fontId="159" fillId="2" borderId="6" xfId="19" applyFont="1" applyFill="1" applyBorder="1"/>
    <xf numFmtId="20" fontId="116" fillId="2" borderId="7" xfId="1" applyNumberFormat="1" applyFont="1" applyFill="1" applyBorder="1" applyAlignment="1">
      <alignment horizontal="right"/>
    </xf>
    <xf numFmtId="0" fontId="38" fillId="2" borderId="16" xfId="1" applyFont="1" applyFill="1" applyBorder="1" applyAlignment="1">
      <alignment horizontal="right"/>
    </xf>
    <xf numFmtId="0" fontId="160" fillId="2" borderId="16" xfId="1" applyFont="1" applyFill="1" applyBorder="1" applyAlignment="1">
      <alignment horizontal="right"/>
    </xf>
    <xf numFmtId="0" fontId="156" fillId="2" borderId="7" xfId="20" quotePrefix="1" applyFont="1" applyFill="1" applyBorder="1" applyAlignment="1">
      <alignment horizontal="center"/>
    </xf>
    <xf numFmtId="0" fontId="13" fillId="4" borderId="0" xfId="1" applyFill="1"/>
    <xf numFmtId="0" fontId="13" fillId="6" borderId="0" xfId="1" applyFill="1"/>
    <xf numFmtId="0" fontId="161" fillId="2" borderId="0" xfId="1" applyFont="1" applyFill="1"/>
    <xf numFmtId="0" fontId="103" fillId="2" borderId="0" xfId="1" applyFont="1" applyFill="1"/>
    <xf numFmtId="0" fontId="162" fillId="2" borderId="0" xfId="1" applyFont="1" applyFill="1"/>
    <xf numFmtId="0" fontId="13" fillId="2" borderId="0" xfId="1" quotePrefix="1" applyFill="1"/>
    <xf numFmtId="0" fontId="13" fillId="2" borderId="0" xfId="1" applyFill="1" applyAlignment="1">
      <alignment horizontal="right"/>
    </xf>
    <xf numFmtId="0" fontId="13" fillId="2" borderId="0" xfId="1" quotePrefix="1" applyFill="1" applyAlignment="1">
      <alignment horizontal="right"/>
    </xf>
    <xf numFmtId="165" fontId="103" fillId="2" borderId="0" xfId="1" applyNumberFormat="1" applyFont="1" applyFill="1"/>
    <xf numFmtId="0" fontId="163" fillId="2" borderId="0" xfId="1" applyFont="1" applyFill="1"/>
    <xf numFmtId="0" fontId="164" fillId="2" borderId="0" xfId="1" applyFont="1" applyFill="1" applyAlignment="1">
      <alignment horizontal="right"/>
    </xf>
    <xf numFmtId="0" fontId="165" fillId="2" borderId="0" xfId="1" applyFont="1" applyFill="1"/>
    <xf numFmtId="0" fontId="166" fillId="2" borderId="0" xfId="1" applyFont="1" applyFill="1"/>
    <xf numFmtId="3" fontId="13" fillId="2" borderId="0" xfId="1" applyNumberFormat="1" applyFill="1"/>
    <xf numFmtId="0" fontId="65" fillId="2" borderId="0" xfId="1" applyFont="1" applyFill="1"/>
    <xf numFmtId="0" fontId="66" fillId="2" borderId="0" xfId="1" applyFont="1" applyFill="1"/>
    <xf numFmtId="0" fontId="67" fillId="2" borderId="0" xfId="1" applyFont="1" applyFill="1"/>
    <xf numFmtId="0" fontId="65" fillId="2" borderId="0" xfId="1" applyFont="1" applyFill="1" applyAlignment="1">
      <alignment horizontal="left"/>
    </xf>
    <xf numFmtId="0" fontId="65" fillId="2" borderId="0" xfId="1" applyFont="1" applyFill="1" applyAlignment="1">
      <alignment horizontal="right"/>
    </xf>
    <xf numFmtId="0" fontId="68" fillId="2" borderId="0" xfId="1" applyFont="1" applyFill="1" applyAlignment="1">
      <alignment horizontal="right"/>
    </xf>
    <xf numFmtId="0" fontId="65" fillId="2" borderId="0" xfId="1" applyFont="1" applyFill="1" applyAlignment="1">
      <alignment horizontal="center"/>
    </xf>
    <xf numFmtId="3" fontId="70" fillId="2" borderId="0" xfId="1" applyNumberFormat="1" applyFont="1" applyFill="1" applyAlignment="1">
      <alignment horizontal="right"/>
    </xf>
    <xf numFmtId="0" fontId="50" fillId="2" borderId="0" xfId="1" applyFont="1" applyFill="1" applyAlignment="1">
      <alignment vertical="center"/>
    </xf>
    <xf numFmtId="0" fontId="50" fillId="2" borderId="0" xfId="1" applyFont="1" applyFill="1" applyAlignment="1">
      <alignment vertical="center" wrapText="1"/>
    </xf>
    <xf numFmtId="14" fontId="13" fillId="2" borderId="0" xfId="1" applyNumberFormat="1" applyFill="1"/>
    <xf numFmtId="0" fontId="74" fillId="2" borderId="0" xfId="1" applyFont="1" applyFill="1" applyAlignment="1">
      <alignment horizontal="right"/>
    </xf>
    <xf numFmtId="0" fontId="75" fillId="2" borderId="0" xfId="1" applyFont="1" applyFill="1" applyAlignment="1">
      <alignment horizontal="right"/>
    </xf>
    <xf numFmtId="14" fontId="13" fillId="2" borderId="0" xfId="1" applyNumberFormat="1" applyFill="1" applyAlignment="1">
      <alignment horizontal="right"/>
    </xf>
    <xf numFmtId="3" fontId="13" fillId="2" borderId="0" xfId="6" applyNumberFormat="1" applyFill="1"/>
    <xf numFmtId="3" fontId="76" fillId="2" borderId="0" xfId="6" applyNumberFormat="1" applyFont="1" applyFill="1" applyAlignment="1">
      <alignment horizontal="right" vertical="center"/>
    </xf>
    <xf numFmtId="3" fontId="77" fillId="2" borderId="0" xfId="1" applyNumberFormat="1" applyFont="1" applyFill="1"/>
    <xf numFmtId="10" fontId="75" fillId="2" borderId="0" xfId="1" applyNumberFormat="1" applyFont="1" applyFill="1" applyAlignment="1">
      <alignment horizontal="right"/>
    </xf>
    <xf numFmtId="10" fontId="78" fillId="2" borderId="0" xfId="1" applyNumberFormat="1" applyFont="1" applyFill="1" applyAlignment="1">
      <alignment horizontal="right"/>
    </xf>
    <xf numFmtId="166" fontId="79" fillId="2" borderId="0" xfId="1" applyNumberFormat="1" applyFont="1" applyFill="1"/>
    <xf numFmtId="0" fontId="76" fillId="2" borderId="0" xfId="6" applyFont="1" applyFill="1"/>
    <xf numFmtId="3" fontId="77" fillId="2" borderId="0" xfId="6" applyNumberFormat="1" applyFont="1" applyFill="1"/>
    <xf numFmtId="0" fontId="51" fillId="0" borderId="0" xfId="1" applyFont="1"/>
    <xf numFmtId="0" fontId="13" fillId="2" borderId="11" xfId="6" quotePrefix="1" applyFill="1" applyBorder="1"/>
    <xf numFmtId="0" fontId="81" fillId="2" borderId="0" xfId="1" applyFont="1" applyFill="1"/>
    <xf numFmtId="0" fontId="21" fillId="2" borderId="0" xfId="1" applyFont="1" applyFill="1" applyAlignment="1">
      <alignment horizontal="left"/>
    </xf>
    <xf numFmtId="10" fontId="21" fillId="0" borderId="0" xfId="1" applyNumberFormat="1" applyFont="1" applyAlignment="1">
      <alignment horizontal="left"/>
    </xf>
    <xf numFmtId="3" fontId="84" fillId="2" borderId="0" xfId="1" applyNumberFormat="1" applyFont="1" applyFill="1"/>
    <xf numFmtId="0" fontId="44" fillId="2" borderId="0" xfId="1" applyFont="1" applyFill="1"/>
    <xf numFmtId="3" fontId="87" fillId="2" borderId="0" xfId="1" applyNumberFormat="1" applyFont="1" applyFill="1"/>
    <xf numFmtId="0" fontId="37" fillId="2" borderId="0" xfId="13" applyFont="1" applyFill="1"/>
    <xf numFmtId="0" fontId="44" fillId="0" borderId="0" xfId="24" applyFont="1"/>
    <xf numFmtId="0" fontId="97" fillId="2" borderId="58" xfId="22" applyFont="1" applyFill="1" applyBorder="1"/>
    <xf numFmtId="0" fontId="168" fillId="2" borderId="0" xfId="22" applyFont="1" applyFill="1"/>
    <xf numFmtId="0" fontId="168" fillId="2" borderId="13" xfId="22" applyFont="1" applyFill="1" applyBorder="1"/>
    <xf numFmtId="0" fontId="75" fillId="3" borderId="79" xfId="22" applyFont="1" applyFill="1" applyBorder="1" applyAlignment="1">
      <alignment horizontal="center" vertical="top"/>
    </xf>
    <xf numFmtId="0" fontId="75" fillId="3" borderId="66" xfId="22" applyFont="1" applyFill="1" applyBorder="1" applyAlignment="1">
      <alignment horizontal="center" vertical="top"/>
    </xf>
    <xf numFmtId="0" fontId="48" fillId="3" borderId="70" xfId="22" applyFont="1" applyFill="1" applyBorder="1"/>
    <xf numFmtId="0" fontId="45" fillId="3" borderId="67" xfId="22" applyFont="1" applyFill="1" applyBorder="1"/>
    <xf numFmtId="0" fontId="48" fillId="3" borderId="71" xfId="22" applyFont="1" applyFill="1" applyBorder="1"/>
    <xf numFmtId="0" fontId="45" fillId="3" borderId="34" xfId="22" applyFont="1" applyFill="1" applyBorder="1"/>
    <xf numFmtId="0" fontId="45" fillId="6" borderId="81" xfId="22" applyFont="1" applyFill="1" applyBorder="1" applyAlignment="1">
      <alignment horizontal="left" vertical="top" wrapText="1"/>
    </xf>
    <xf numFmtId="0" fontId="45" fillId="6" borderId="82" xfId="22" applyFont="1" applyFill="1" applyBorder="1" applyAlignment="1">
      <alignment horizontal="left" vertical="top" wrapText="1"/>
    </xf>
    <xf numFmtId="0" fontId="4" fillId="0" borderId="0" xfId="24"/>
    <xf numFmtId="0" fontId="168" fillId="6" borderId="10" xfId="22" applyFont="1" applyFill="1" applyBorder="1" applyAlignment="1">
      <alignment wrapText="1"/>
    </xf>
    <xf numFmtId="0" fontId="169" fillId="6" borderId="39" xfId="22" applyFont="1" applyFill="1" applyBorder="1"/>
    <xf numFmtId="0" fontId="45" fillId="6" borderId="13" xfId="22" applyFont="1" applyFill="1" applyBorder="1"/>
    <xf numFmtId="0" fontId="170" fillId="6" borderId="10" xfId="22" applyFont="1" applyFill="1" applyBorder="1" applyAlignment="1">
      <alignment wrapText="1"/>
    </xf>
    <xf numFmtId="0" fontId="45" fillId="6" borderId="39" xfId="22" applyFont="1" applyFill="1" applyBorder="1"/>
    <xf numFmtId="0" fontId="171" fillId="6" borderId="10" xfId="22" applyFont="1" applyFill="1" applyBorder="1"/>
    <xf numFmtId="0" fontId="168" fillId="6" borderId="38" xfId="22" applyFont="1" applyFill="1" applyBorder="1"/>
    <xf numFmtId="0" fontId="168" fillId="6" borderId="10" xfId="22" applyFont="1" applyFill="1" applyBorder="1"/>
    <xf numFmtId="0" fontId="172" fillId="6" borderId="38" xfId="22" applyFont="1" applyFill="1" applyBorder="1"/>
    <xf numFmtId="0" fontId="173" fillId="6" borderId="38" xfId="22" applyFont="1" applyFill="1" applyBorder="1" applyAlignment="1">
      <alignment vertical="top"/>
    </xf>
    <xf numFmtId="0" fontId="96" fillId="6" borderId="13" xfId="22" applyFont="1" applyFill="1" applyBorder="1" applyAlignment="1">
      <alignment wrapText="1"/>
    </xf>
    <xf numFmtId="0" fontId="168" fillId="6" borderId="5" xfId="22" applyFont="1" applyFill="1" applyBorder="1"/>
    <xf numFmtId="0" fontId="45" fillId="6" borderId="26" xfId="22" applyFont="1" applyFill="1" applyBorder="1"/>
    <xf numFmtId="0" fontId="168" fillId="6" borderId="18" xfId="22" applyFont="1" applyFill="1" applyBorder="1"/>
    <xf numFmtId="0" fontId="96" fillId="6" borderId="26" xfId="22" applyFont="1" applyFill="1" applyBorder="1"/>
    <xf numFmtId="0" fontId="45" fillId="4" borderId="81" xfId="22" applyFont="1" applyFill="1" applyBorder="1" applyAlignment="1">
      <alignment horizontal="left" vertical="top"/>
    </xf>
    <xf numFmtId="0" fontId="45" fillId="4" borderId="82" xfId="22" applyFont="1" applyFill="1" applyBorder="1" applyAlignment="1">
      <alignment horizontal="left" vertical="top"/>
    </xf>
    <xf numFmtId="0" fontId="172" fillId="4" borderId="10" xfId="22" applyFont="1" applyFill="1" applyBorder="1"/>
    <xf numFmtId="0" fontId="45" fillId="4" borderId="39" xfId="22" applyFont="1" applyFill="1" applyBorder="1"/>
    <xf numFmtId="0" fontId="45" fillId="4" borderId="13" xfId="22" applyFont="1" applyFill="1" applyBorder="1"/>
    <xf numFmtId="0" fontId="169" fillId="4" borderId="39" xfId="22" applyFont="1" applyFill="1" applyBorder="1" applyAlignment="1">
      <alignment wrapText="1"/>
    </xf>
    <xf numFmtId="0" fontId="169" fillId="4" borderId="39" xfId="22" applyFont="1" applyFill="1" applyBorder="1"/>
    <xf numFmtId="0" fontId="168" fillId="4" borderId="5" xfId="22" applyFont="1" applyFill="1" applyBorder="1"/>
    <xf numFmtId="0" fontId="45" fillId="4" borderId="26" xfId="22" applyFont="1" applyFill="1" applyBorder="1"/>
    <xf numFmtId="0" fontId="168" fillId="4" borderId="18" xfId="22" applyFont="1" applyFill="1" applyBorder="1"/>
    <xf numFmtId="0" fontId="45" fillId="4" borderId="57" xfId="22" applyFont="1" applyFill="1" applyBorder="1"/>
    <xf numFmtId="0" fontId="45" fillId="6" borderId="81" xfId="22" applyFont="1" applyFill="1" applyBorder="1" applyAlignment="1">
      <alignment horizontal="left" vertical="top"/>
    </xf>
    <xf numFmtId="0" fontId="45" fillId="6" borderId="82" xfId="22" applyFont="1" applyFill="1" applyBorder="1" applyAlignment="1">
      <alignment horizontal="left" vertical="top"/>
    </xf>
    <xf numFmtId="0" fontId="168" fillId="6" borderId="10" xfId="22" applyFont="1" applyFill="1" applyBorder="1" applyAlignment="1">
      <alignment horizontal="left" vertical="top" wrapText="1"/>
    </xf>
    <xf numFmtId="0" fontId="45" fillId="6" borderId="39" xfId="22" applyFont="1" applyFill="1" applyBorder="1" applyAlignment="1">
      <alignment vertical="top"/>
    </xf>
    <xf numFmtId="0" fontId="45" fillId="6" borderId="57" xfId="22" applyFont="1" applyFill="1" applyBorder="1"/>
    <xf numFmtId="0" fontId="100" fillId="0" borderId="0" xfId="24" applyFont="1"/>
    <xf numFmtId="0" fontId="168" fillId="4" borderId="10" xfId="22" applyFont="1" applyFill="1" applyBorder="1" applyAlignment="1">
      <alignment wrapText="1"/>
    </xf>
    <xf numFmtId="0" fontId="45" fillId="4" borderId="39" xfId="22" applyFont="1" applyFill="1" applyBorder="1" applyAlignment="1">
      <alignment vertical="top"/>
    </xf>
    <xf numFmtId="0" fontId="168" fillId="4" borderId="38" xfId="22" applyFont="1" applyFill="1" applyBorder="1"/>
    <xf numFmtId="0" fontId="168" fillId="4" borderId="10" xfId="22" applyFont="1" applyFill="1" applyBorder="1"/>
    <xf numFmtId="0" fontId="45" fillId="6" borderId="13" xfId="22" applyFont="1" applyFill="1" applyBorder="1" applyAlignment="1">
      <alignment vertical="top"/>
    </xf>
    <xf numFmtId="0" fontId="172" fillId="6" borderId="10" xfId="22" applyFont="1" applyFill="1" applyBorder="1"/>
    <xf numFmtId="0" fontId="168" fillId="4" borderId="39" xfId="22" applyFont="1" applyFill="1" applyBorder="1"/>
    <xf numFmtId="0" fontId="168" fillId="6" borderId="58" xfId="22" applyFont="1" applyFill="1" applyBorder="1"/>
    <xf numFmtId="0" fontId="168" fillId="6" borderId="13" xfId="22" applyFont="1" applyFill="1" applyBorder="1"/>
    <xf numFmtId="0" fontId="168" fillId="6" borderId="59" xfId="22" applyFont="1" applyFill="1" applyBorder="1"/>
    <xf numFmtId="0" fontId="168" fillId="6" borderId="60" xfId="22" applyFont="1" applyFill="1" applyBorder="1"/>
    <xf numFmtId="0" fontId="168" fillId="2" borderId="58" xfId="22" applyFont="1" applyFill="1" applyBorder="1"/>
    <xf numFmtId="0" fontId="48" fillId="3" borderId="79" xfId="22" applyFont="1" applyFill="1" applyBorder="1"/>
    <xf numFmtId="0" fontId="45" fillId="3" borderId="66" xfId="22" applyFont="1" applyFill="1" applyBorder="1"/>
    <xf numFmtId="0" fontId="48" fillId="3" borderId="77" xfId="22" applyFont="1" applyFill="1" applyBorder="1"/>
    <xf numFmtId="0" fontId="168" fillId="6" borderId="9" xfId="22" applyFont="1" applyFill="1" applyBorder="1"/>
    <xf numFmtId="0" fontId="168" fillId="6" borderId="32" xfId="22" applyFont="1" applyFill="1" applyBorder="1"/>
    <xf numFmtId="0" fontId="168" fillId="6" borderId="41" xfId="22" applyFont="1" applyFill="1" applyBorder="1"/>
    <xf numFmtId="0" fontId="170" fillId="2" borderId="0" xfId="22" applyFont="1" applyFill="1"/>
    <xf numFmtId="0" fontId="168" fillId="0" borderId="0" xfId="22" applyFont="1"/>
    <xf numFmtId="0" fontId="132" fillId="2" borderId="36" xfId="1" quotePrefix="1" applyFont="1" applyFill="1" applyBorder="1" applyAlignment="1">
      <alignment horizontal="center"/>
    </xf>
    <xf numFmtId="0" fontId="42" fillId="6" borderId="0" xfId="13" applyFont="1" applyFill="1" applyAlignment="1">
      <alignment horizontal="right"/>
    </xf>
    <xf numFmtId="0" fontId="13" fillId="6" borderId="0" xfId="13" applyFill="1"/>
    <xf numFmtId="0" fontId="103" fillId="4" borderId="56" xfId="13" applyFont="1" applyFill="1" applyBorder="1"/>
    <xf numFmtId="0" fontId="53" fillId="4" borderId="3" xfId="13" applyFont="1" applyFill="1" applyBorder="1"/>
    <xf numFmtId="9" fontId="53" fillId="4" borderId="4" xfId="9" applyFont="1" applyFill="1" applyBorder="1"/>
    <xf numFmtId="0" fontId="103" fillId="2" borderId="0" xfId="13" applyFont="1" applyFill="1"/>
    <xf numFmtId="9" fontId="53" fillId="2" borderId="0" xfId="9" applyFont="1" applyFill="1" applyBorder="1"/>
    <xf numFmtId="0" fontId="53" fillId="2" borderId="0" xfId="13" applyFont="1" applyFill="1"/>
    <xf numFmtId="0" fontId="21" fillId="2" borderId="63" xfId="13" applyFont="1" applyFill="1" applyBorder="1"/>
    <xf numFmtId="0" fontId="12" fillId="2" borderId="64" xfId="13" applyFont="1" applyFill="1" applyBorder="1"/>
    <xf numFmtId="0" fontId="21" fillId="2" borderId="65" xfId="13" applyFont="1" applyFill="1" applyBorder="1"/>
    <xf numFmtId="0" fontId="21" fillId="2" borderId="66" xfId="13" applyFont="1" applyFill="1" applyBorder="1"/>
    <xf numFmtId="0" fontId="21" fillId="2" borderId="77" xfId="13" applyFont="1" applyFill="1" applyBorder="1"/>
    <xf numFmtId="0" fontId="26" fillId="2" borderId="79" xfId="13" applyFont="1" applyFill="1" applyBorder="1"/>
    <xf numFmtId="0" fontId="21" fillId="2" borderId="0" xfId="13" applyFont="1" applyFill="1" applyAlignment="1">
      <alignment horizontal="center"/>
    </xf>
    <xf numFmtId="0" fontId="28" fillId="2" borderId="0" xfId="13" applyFont="1" applyFill="1" applyAlignment="1">
      <alignment horizontal="center"/>
    </xf>
    <xf numFmtId="0" fontId="103" fillId="2" borderId="0" xfId="13" applyFont="1" applyFill="1" applyAlignment="1">
      <alignment horizontal="center"/>
    </xf>
    <xf numFmtId="0" fontId="21" fillId="0" borderId="0" xfId="13" applyFont="1" applyAlignment="1">
      <alignment horizontal="center"/>
    </xf>
    <xf numFmtId="0" fontId="28" fillId="2" borderId="0" xfId="13" applyFont="1" applyFill="1" applyAlignment="1">
      <alignment horizontal="center" wrapText="1"/>
    </xf>
    <xf numFmtId="0" fontId="21" fillId="6" borderId="42" xfId="13" applyFont="1" applyFill="1" applyBorder="1"/>
    <xf numFmtId="0" fontId="21" fillId="6" borderId="21" xfId="13" applyFont="1" applyFill="1" applyBorder="1"/>
    <xf numFmtId="0" fontId="21" fillId="6" borderId="57" xfId="13" applyFont="1" applyFill="1" applyBorder="1"/>
    <xf numFmtId="0" fontId="21" fillId="6" borderId="17" xfId="13" applyFont="1" applyFill="1" applyBorder="1"/>
    <xf numFmtId="0" fontId="12" fillId="6" borderId="34" xfId="13" applyFont="1" applyFill="1" applyBorder="1"/>
    <xf numFmtId="0" fontId="21" fillId="6" borderId="8" xfId="13" applyFont="1" applyFill="1" applyBorder="1"/>
    <xf numFmtId="0" fontId="21" fillId="6" borderId="70" xfId="13" applyFont="1" applyFill="1" applyBorder="1"/>
    <xf numFmtId="0" fontId="21" fillId="6" borderId="71" xfId="13" applyFont="1" applyFill="1" applyBorder="1"/>
    <xf numFmtId="0" fontId="21" fillId="6" borderId="67" xfId="13" applyFont="1" applyFill="1" applyBorder="1"/>
    <xf numFmtId="0" fontId="28" fillId="6" borderId="0" xfId="13" applyFont="1" applyFill="1" applyAlignment="1">
      <alignment horizontal="center"/>
    </xf>
    <xf numFmtId="0" fontId="28" fillId="6" borderId="0" xfId="13" applyFont="1" applyFill="1" applyAlignment="1">
      <alignment horizontal="center" vertical="top"/>
    </xf>
    <xf numFmtId="0" fontId="21" fillId="15" borderId="42" xfId="13" applyFont="1" applyFill="1" applyBorder="1"/>
    <xf numFmtId="0" fontId="21" fillId="15" borderId="21" xfId="13" applyFont="1" applyFill="1" applyBorder="1"/>
    <xf numFmtId="0" fontId="21" fillId="15" borderId="57" xfId="13" applyFont="1" applyFill="1" applyBorder="1"/>
    <xf numFmtId="0" fontId="21" fillId="15" borderId="17" xfId="13" applyFont="1" applyFill="1" applyBorder="1"/>
    <xf numFmtId="0" fontId="12" fillId="15" borderId="34" xfId="13" applyFont="1" applyFill="1" applyBorder="1"/>
    <xf numFmtId="0" fontId="21" fillId="15" borderId="8" xfId="13" applyFont="1" applyFill="1" applyBorder="1"/>
    <xf numFmtId="0" fontId="21" fillId="15" borderId="67" xfId="13" applyFont="1" applyFill="1" applyBorder="1"/>
    <xf numFmtId="0" fontId="28" fillId="15" borderId="0" xfId="13" applyFont="1" applyFill="1" applyAlignment="1">
      <alignment horizontal="center"/>
    </xf>
    <xf numFmtId="0" fontId="21" fillId="15" borderId="70" xfId="13" applyFont="1" applyFill="1" applyBorder="1"/>
    <xf numFmtId="0" fontId="21" fillId="15" borderId="71" xfId="13" applyFont="1" applyFill="1" applyBorder="1"/>
    <xf numFmtId="0" fontId="28" fillId="15" borderId="0" xfId="13" applyFont="1" applyFill="1" applyAlignment="1">
      <alignment horizontal="center" vertical="top"/>
    </xf>
    <xf numFmtId="0" fontId="21" fillId="16" borderId="70" xfId="13" applyFont="1" applyFill="1" applyBorder="1"/>
    <xf numFmtId="0" fontId="21" fillId="16" borderId="71" xfId="13" applyFont="1" applyFill="1" applyBorder="1"/>
    <xf numFmtId="0" fontId="21" fillId="16" borderId="67" xfId="13" applyFont="1" applyFill="1" applyBorder="1"/>
    <xf numFmtId="0" fontId="21" fillId="16" borderId="17" xfId="13" applyFont="1" applyFill="1" applyBorder="1"/>
    <xf numFmtId="0" fontId="12" fillId="16" borderId="34" xfId="13" applyFont="1" applyFill="1" applyBorder="1"/>
    <xf numFmtId="0" fontId="21" fillId="16" borderId="8" xfId="13" applyFont="1" applyFill="1" applyBorder="1"/>
    <xf numFmtId="0" fontId="28" fillId="16" borderId="0" xfId="13" applyFont="1" applyFill="1" applyAlignment="1">
      <alignment horizontal="center"/>
    </xf>
    <xf numFmtId="0" fontId="28" fillId="16" borderId="0" xfId="13" applyFont="1" applyFill="1" applyAlignment="1">
      <alignment horizontal="center" vertical="top"/>
    </xf>
    <xf numFmtId="0" fontId="21" fillId="6" borderId="67" xfId="13" applyFont="1" applyFill="1" applyBorder="1" applyAlignment="1">
      <alignment wrapText="1"/>
    </xf>
    <xf numFmtId="0" fontId="21" fillId="6" borderId="59" xfId="13" applyFont="1" applyFill="1" applyBorder="1"/>
    <xf numFmtId="0" fontId="21" fillId="6" borderId="40" xfId="13" applyFont="1" applyFill="1" applyBorder="1"/>
    <xf numFmtId="0" fontId="21" fillId="6" borderId="60" xfId="13" applyFont="1" applyFill="1" applyBorder="1"/>
    <xf numFmtId="0" fontId="21" fillId="6" borderId="31" xfId="13" applyFont="1" applyFill="1" applyBorder="1"/>
    <xf numFmtId="0" fontId="12" fillId="6" borderId="35" xfId="13" applyFont="1" applyFill="1" applyBorder="1"/>
    <xf numFmtId="0" fontId="21" fillId="6" borderId="27" xfId="13" applyFont="1" applyFill="1" applyBorder="1"/>
    <xf numFmtId="0" fontId="12" fillId="6" borderId="17" xfId="13" applyFont="1" applyFill="1" applyBorder="1"/>
    <xf numFmtId="0" fontId="21" fillId="16" borderId="67" xfId="13" applyFont="1" applyFill="1" applyBorder="1" applyAlignment="1">
      <alignment wrapText="1"/>
    </xf>
    <xf numFmtId="0" fontId="21" fillId="16" borderId="59" xfId="13" applyFont="1" applyFill="1" applyBorder="1"/>
    <xf numFmtId="0" fontId="21" fillId="16" borderId="40" xfId="13" applyFont="1" applyFill="1" applyBorder="1"/>
    <xf numFmtId="0" fontId="21" fillId="16" borderId="60" xfId="13" applyFont="1" applyFill="1" applyBorder="1"/>
    <xf numFmtId="0" fontId="21" fillId="16" borderId="31" xfId="13" applyFont="1" applyFill="1" applyBorder="1"/>
    <xf numFmtId="0" fontId="12" fillId="16" borderId="35" xfId="13" applyFont="1" applyFill="1" applyBorder="1"/>
    <xf numFmtId="0" fontId="21" fillId="16" borderId="27" xfId="13" applyFont="1" applyFill="1" applyBorder="1"/>
    <xf numFmtId="0" fontId="12" fillId="16" borderId="68" xfId="13" applyFont="1" applyFill="1" applyBorder="1" applyAlignment="1">
      <alignment wrapText="1"/>
    </xf>
    <xf numFmtId="0" fontId="21" fillId="16" borderId="42" xfId="13" applyFont="1" applyFill="1" applyBorder="1"/>
    <xf numFmtId="0" fontId="21" fillId="16" borderId="21" xfId="13" applyFont="1" applyFill="1" applyBorder="1"/>
    <xf numFmtId="0" fontId="21" fillId="16" borderId="57" xfId="13" applyFont="1" applyFill="1" applyBorder="1"/>
    <xf numFmtId="0" fontId="12" fillId="16" borderId="67" xfId="13" applyFont="1" applyFill="1" applyBorder="1" applyAlignment="1">
      <alignment wrapText="1"/>
    </xf>
    <xf numFmtId="0" fontId="21" fillId="6" borderId="18" xfId="13" applyFont="1" applyFill="1" applyBorder="1"/>
    <xf numFmtId="0" fontId="12" fillId="6" borderId="26" xfId="13" applyFont="1" applyFill="1" applyBorder="1"/>
    <xf numFmtId="0" fontId="21" fillId="6" borderId="5" xfId="13" applyFont="1" applyFill="1" applyBorder="1"/>
    <xf numFmtId="0" fontId="12" fillId="6" borderId="18" xfId="13" applyFont="1" applyFill="1" applyBorder="1"/>
    <xf numFmtId="0" fontId="21" fillId="16" borderId="69" xfId="13" applyFont="1" applyFill="1" applyBorder="1"/>
    <xf numFmtId="0" fontId="21" fillId="15" borderId="69" xfId="13" applyFont="1" applyFill="1" applyBorder="1"/>
    <xf numFmtId="0" fontId="21" fillId="6" borderId="69" xfId="13" applyFont="1" applyFill="1" applyBorder="1"/>
    <xf numFmtId="0" fontId="12" fillId="6" borderId="69" xfId="13" applyFont="1" applyFill="1" applyBorder="1" applyAlignment="1">
      <alignment wrapText="1"/>
    </xf>
    <xf numFmtId="0" fontId="21" fillId="16" borderId="69" xfId="13" applyFont="1" applyFill="1" applyBorder="1" applyAlignment="1">
      <alignment wrapText="1"/>
    </xf>
    <xf numFmtId="0" fontId="12" fillId="16" borderId="69" xfId="13" applyFont="1" applyFill="1" applyBorder="1" applyAlignment="1">
      <alignment wrapText="1"/>
    </xf>
    <xf numFmtId="0" fontId="12" fillId="6" borderId="69" xfId="13" applyFont="1" applyFill="1" applyBorder="1"/>
    <xf numFmtId="0" fontId="12" fillId="6" borderId="74" xfId="13" applyFont="1" applyFill="1" applyBorder="1"/>
    <xf numFmtId="0" fontId="182" fillId="4" borderId="59" xfId="13" applyFont="1" applyFill="1" applyBorder="1"/>
    <xf numFmtId="0" fontId="64" fillId="2" borderId="0" xfId="13" applyFont="1" applyFill="1"/>
    <xf numFmtId="0" fontId="12" fillId="2" borderId="0" xfId="13" applyFont="1" applyFill="1" applyAlignment="1" applyProtection="1">
      <alignment horizontal="left"/>
      <protection locked="0"/>
    </xf>
    <xf numFmtId="0" fontId="183" fillId="4" borderId="65" xfId="13" applyFont="1" applyFill="1" applyBorder="1" applyAlignment="1">
      <alignment horizontal="center"/>
    </xf>
    <xf numFmtId="0" fontId="22" fillId="6" borderId="8" xfId="13" applyFont="1" applyFill="1" applyBorder="1" applyAlignment="1">
      <alignment horizontal="center"/>
    </xf>
    <xf numFmtId="0" fontId="13" fillId="6" borderId="7" xfId="13" applyFill="1" applyBorder="1"/>
    <xf numFmtId="0" fontId="21" fillId="6" borderId="34" xfId="13" applyFont="1" applyFill="1" applyBorder="1"/>
    <xf numFmtId="0" fontId="22" fillId="6" borderId="8" xfId="13" applyFont="1" applyFill="1" applyBorder="1"/>
    <xf numFmtId="0" fontId="55" fillId="6" borderId="7" xfId="13" applyFont="1" applyFill="1" applyBorder="1"/>
    <xf numFmtId="0" fontId="28" fillId="6" borderId="34" xfId="13" applyFont="1" applyFill="1" applyBorder="1"/>
    <xf numFmtId="0" fontId="22" fillId="6" borderId="27" xfId="13" applyFont="1" applyFill="1" applyBorder="1"/>
    <xf numFmtId="0" fontId="13" fillId="6" borderId="28" xfId="13" applyFill="1" applyBorder="1"/>
    <xf numFmtId="0" fontId="21" fillId="6" borderId="35" xfId="13" applyFont="1" applyFill="1" applyBorder="1"/>
    <xf numFmtId="14" fontId="28" fillId="6" borderId="0" xfId="1" applyNumberFormat="1" applyFont="1" applyFill="1" applyAlignment="1">
      <alignment horizontal="left" wrapText="1"/>
    </xf>
    <xf numFmtId="14" fontId="28" fillId="4" borderId="0" xfId="1" applyNumberFormat="1" applyFont="1" applyFill="1" applyAlignment="1">
      <alignment horizontal="left" wrapText="1"/>
    </xf>
    <xf numFmtId="14" fontId="28" fillId="6" borderId="0" xfId="1" applyNumberFormat="1" applyFont="1" applyFill="1" applyAlignment="1">
      <alignment horizontal="left"/>
    </xf>
    <xf numFmtId="14" fontId="28" fillId="4" borderId="0" xfId="1" quotePrefix="1" applyNumberFormat="1" applyFont="1" applyFill="1" applyAlignment="1">
      <alignment horizontal="left" wrapText="1"/>
    </xf>
    <xf numFmtId="0" fontId="186" fillId="0" borderId="0" xfId="25" applyFont="1"/>
    <xf numFmtId="0" fontId="13" fillId="0" borderId="0" xfId="13"/>
    <xf numFmtId="3" fontId="21" fillId="0" borderId="0" xfId="13" applyNumberFormat="1" applyFont="1"/>
    <xf numFmtId="3" fontId="25" fillId="0" borderId="0" xfId="13" applyNumberFormat="1" applyFont="1"/>
    <xf numFmtId="3" fontId="77" fillId="2" borderId="0" xfId="6" applyNumberFormat="1" applyFont="1" applyFill="1" applyAlignment="1">
      <alignment horizontal="right" vertical="center"/>
    </xf>
    <xf numFmtId="1" fontId="60" fillId="2" borderId="0" xfId="1" applyNumberFormat="1" applyFont="1" applyFill="1"/>
    <xf numFmtId="0" fontId="42" fillId="2" borderId="0" xfId="13" applyFont="1" applyFill="1" applyAlignment="1">
      <alignment vertical="center"/>
    </xf>
    <xf numFmtId="0" fontId="50" fillId="0" borderId="0" xfId="13" applyFont="1"/>
    <xf numFmtId="0" fontId="31" fillId="0" borderId="0" xfId="13" applyFont="1"/>
    <xf numFmtId="168" fontId="17" fillId="0" borderId="0" xfId="26" applyNumberFormat="1" applyFont="1"/>
    <xf numFmtId="0" fontId="17" fillId="0" borderId="0" xfId="13" applyFont="1"/>
    <xf numFmtId="0" fontId="14" fillId="0" borderId="0" xfId="13" applyFont="1"/>
    <xf numFmtId="0" fontId="37" fillId="0" borderId="0" xfId="13" applyFont="1"/>
    <xf numFmtId="3" fontId="180" fillId="0" borderId="0" xfId="13" applyNumberFormat="1" applyFont="1"/>
    <xf numFmtId="0" fontId="12" fillId="0" borderId="0" xfId="13" applyFont="1"/>
    <xf numFmtId="0" fontId="23" fillId="0" borderId="0" xfId="13" applyFont="1"/>
    <xf numFmtId="3" fontId="175" fillId="0" borderId="0" xfId="13" applyNumberFormat="1" applyFont="1"/>
    <xf numFmtId="3" fontId="181" fillId="0" borderId="0" xfId="13" applyNumberFormat="1" applyFont="1"/>
    <xf numFmtId="0" fontId="185" fillId="0" borderId="0" xfId="13" applyFont="1"/>
    <xf numFmtId="0" fontId="175" fillId="0" borderId="0" xfId="13" applyFont="1"/>
    <xf numFmtId="3" fontId="118" fillId="0" borderId="0" xfId="13" applyNumberFormat="1" applyFont="1"/>
    <xf numFmtId="49" fontId="176" fillId="0" borderId="0" xfId="5" applyNumberFormat="1" applyFont="1" applyBorder="1" applyAlignment="1">
      <alignment wrapText="1"/>
    </xf>
    <xf numFmtId="9" fontId="175" fillId="0" borderId="0" xfId="5" applyFont="1" applyBorder="1" applyAlignment="1">
      <alignment wrapText="1"/>
    </xf>
    <xf numFmtId="168" fontId="175" fillId="0" borderId="0" xfId="26" applyNumberFormat="1" applyFont="1" applyBorder="1" applyAlignment="1">
      <alignment wrapText="1"/>
    </xf>
    <xf numFmtId="3" fontId="179" fillId="0" borderId="0" xfId="13" applyNumberFormat="1" applyFont="1"/>
    <xf numFmtId="49" fontId="31" fillId="0" borderId="0" xfId="13" applyNumberFormat="1" applyFont="1"/>
    <xf numFmtId="0" fontId="25" fillId="0" borderId="0" xfId="13" applyFont="1"/>
    <xf numFmtId="0" fontId="176" fillId="0" borderId="0" xfId="13" applyFont="1"/>
    <xf numFmtId="0" fontId="19" fillId="0" borderId="0" xfId="1" applyFont="1"/>
    <xf numFmtId="0" fontId="49" fillId="2" borderId="0" xfId="1" applyFont="1" applyFill="1" applyAlignment="1">
      <alignment horizontal="right"/>
    </xf>
    <xf numFmtId="0" fontId="190" fillId="4" borderId="0" xfId="1" applyFont="1" applyFill="1"/>
    <xf numFmtId="0" fontId="192" fillId="2" borderId="0" xfId="19" applyFont="1" applyFill="1"/>
    <xf numFmtId="165" fontId="136" fillId="14" borderId="0" xfId="9" applyNumberFormat="1" applyFont="1" applyFill="1" applyBorder="1" applyAlignment="1">
      <alignment horizontal="center"/>
    </xf>
    <xf numFmtId="165" fontId="140" fillId="2" borderId="0" xfId="5" applyNumberFormat="1" applyFont="1" applyFill="1" applyAlignment="1">
      <alignment horizontal="center"/>
    </xf>
    <xf numFmtId="165" fontId="136" fillId="2" borderId="0" xfId="5" applyNumberFormat="1" applyFont="1" applyFill="1" applyBorder="1" applyAlignment="1">
      <alignment horizontal="center"/>
    </xf>
    <xf numFmtId="0" fontId="90" fillId="2" borderId="0" xfId="1" applyFont="1" applyFill="1"/>
    <xf numFmtId="0" fontId="97" fillId="0" borderId="0" xfId="13" applyFont="1"/>
    <xf numFmtId="0" fontId="193" fillId="2" borderId="0" xfId="1" applyFont="1" applyFill="1"/>
    <xf numFmtId="0" fontId="102" fillId="2" borderId="0" xfId="13" applyFont="1" applyFill="1"/>
    <xf numFmtId="0" fontId="92" fillId="2" borderId="0" xfId="1" applyFont="1" applyFill="1" applyAlignment="1">
      <alignment horizontal="right"/>
    </xf>
    <xf numFmtId="0" fontId="78" fillId="2" borderId="0" xfId="1" applyFont="1" applyFill="1" applyAlignment="1">
      <alignment horizontal="right"/>
    </xf>
    <xf numFmtId="166" fontId="48" fillId="2" borderId="0" xfId="1" applyNumberFormat="1" applyFont="1" applyFill="1"/>
    <xf numFmtId="0" fontId="79" fillId="2" borderId="0" xfId="1" applyFont="1" applyFill="1" applyAlignment="1">
      <alignment horizontal="right"/>
    </xf>
    <xf numFmtId="0" fontId="21" fillId="2" borderId="0" xfId="1" applyFont="1" applyFill="1" applyAlignment="1">
      <alignment horizontal="right"/>
    </xf>
    <xf numFmtId="0" fontId="116" fillId="2" borderId="0" xfId="1" applyFont="1" applyFill="1" applyAlignment="1">
      <alignment horizontal="left"/>
    </xf>
    <xf numFmtId="1" fontId="13" fillId="2" borderId="0" xfId="1" applyNumberFormat="1" applyFill="1" applyAlignment="1">
      <alignment horizontal="right"/>
    </xf>
    <xf numFmtId="0" fontId="25" fillId="2" borderId="0" xfId="1" applyFont="1" applyFill="1" applyAlignment="1">
      <alignment vertical="center" wrapText="1"/>
    </xf>
    <xf numFmtId="9" fontId="85" fillId="2" borderId="0" xfId="30" applyFont="1" applyFill="1" applyBorder="1" applyAlignment="1">
      <alignment horizontal="center"/>
    </xf>
    <xf numFmtId="9" fontId="86" fillId="2" borderId="0" xfId="30" applyFont="1" applyFill="1" applyBorder="1" applyAlignment="1">
      <alignment horizontal="center"/>
    </xf>
    <xf numFmtId="0" fontId="44" fillId="2" borderId="0" xfId="29" applyFont="1" applyFill="1"/>
    <xf numFmtId="0" fontId="2" fillId="2" borderId="0" xfId="29" applyFill="1"/>
    <xf numFmtId="0" fontId="139" fillId="0" borderId="0" xfId="19" applyFont="1"/>
    <xf numFmtId="0" fontId="22" fillId="2" borderId="36" xfId="1" applyFont="1" applyFill="1" applyBorder="1"/>
    <xf numFmtId="0" fontId="14" fillId="2" borderId="36" xfId="1" applyFont="1" applyFill="1" applyBorder="1" applyAlignment="1">
      <alignment wrapText="1"/>
    </xf>
    <xf numFmtId="0" fontId="194" fillId="2" borderId="7" xfId="19" applyFont="1" applyFill="1" applyBorder="1"/>
    <xf numFmtId="0" fontId="28" fillId="0" borderId="0" xfId="1" applyFont="1"/>
    <xf numFmtId="49" fontId="72" fillId="2" borderId="7" xfId="1" quotePrefix="1" applyNumberFormat="1" applyFont="1" applyFill="1" applyBorder="1" applyAlignment="1">
      <alignment horizontal="center"/>
    </xf>
    <xf numFmtId="0" fontId="21" fillId="0" borderId="0" xfId="1" applyFont="1"/>
    <xf numFmtId="3" fontId="185" fillId="0" borderId="0" xfId="13" applyNumberFormat="1" applyFont="1"/>
    <xf numFmtId="10" fontId="13" fillId="6" borderId="0" xfId="5" applyNumberFormat="1" applyFont="1" applyFill="1" applyBorder="1"/>
    <xf numFmtId="10" fontId="49" fillId="6" borderId="19" xfId="1" applyNumberFormat="1" applyFont="1" applyFill="1" applyBorder="1"/>
    <xf numFmtId="10" fontId="13" fillId="6" borderId="20" xfId="1" applyNumberFormat="1" applyFill="1" applyBorder="1"/>
    <xf numFmtId="10" fontId="50" fillId="4" borderId="7" xfId="5" applyNumberFormat="1" applyFont="1" applyFill="1" applyBorder="1"/>
    <xf numFmtId="165" fontId="50" fillId="4" borderId="7" xfId="1" applyNumberFormat="1" applyFont="1" applyFill="1" applyBorder="1"/>
    <xf numFmtId="0" fontId="195" fillId="2" borderId="0" xfId="1" applyFont="1" applyFill="1"/>
    <xf numFmtId="0" fontId="189" fillId="2" borderId="0" xfId="1" applyFont="1" applyFill="1"/>
    <xf numFmtId="10" fontId="108" fillId="2" borderId="0" xfId="5" applyNumberFormat="1" applyFont="1" applyFill="1" applyBorder="1"/>
    <xf numFmtId="0" fontId="108" fillId="2" borderId="0" xfId="1" applyFont="1" applyFill="1"/>
    <xf numFmtId="10" fontId="108" fillId="2" borderId="19" xfId="1" applyNumberFormat="1" applyFont="1" applyFill="1" applyBorder="1"/>
    <xf numFmtId="10" fontId="108" fillId="2" borderId="20" xfId="1" applyNumberFormat="1" applyFont="1" applyFill="1" applyBorder="1"/>
    <xf numFmtId="0" fontId="196" fillId="2" borderId="0" xfId="1" applyFont="1" applyFill="1"/>
    <xf numFmtId="0" fontId="197" fillId="2" borderId="0" xfId="1" applyFont="1" applyFill="1"/>
    <xf numFmtId="0" fontId="23" fillId="10" borderId="46" xfId="1" applyFont="1" applyFill="1" applyBorder="1" applyAlignment="1" applyProtection="1">
      <alignment horizontal="left"/>
      <protection locked="0"/>
    </xf>
    <xf numFmtId="0" fontId="12" fillId="10" borderId="44" xfId="1" applyFont="1" applyFill="1" applyBorder="1" applyAlignment="1" applyProtection="1">
      <alignment horizontal="left"/>
      <protection locked="0"/>
    </xf>
    <xf numFmtId="0" fontId="12" fillId="10" borderId="45" xfId="1" applyFont="1" applyFill="1" applyBorder="1" applyAlignment="1" applyProtection="1">
      <alignment horizontal="left"/>
      <protection locked="0"/>
    </xf>
    <xf numFmtId="0" fontId="23" fillId="10" borderId="46" xfId="1" applyFont="1" applyFill="1" applyBorder="1" applyAlignment="1" applyProtection="1">
      <alignment horizontal="left" vertical="center"/>
      <protection locked="0"/>
    </xf>
    <xf numFmtId="0" fontId="12" fillId="10" borderId="44" xfId="1" applyFont="1" applyFill="1" applyBorder="1" applyAlignment="1" applyProtection="1">
      <alignment horizontal="left" wrapText="1"/>
      <protection locked="0"/>
    </xf>
    <xf numFmtId="0" fontId="23" fillId="10" borderId="46" xfId="1" applyFont="1" applyFill="1" applyBorder="1" applyAlignment="1" applyProtection="1">
      <alignment horizontal="left" wrapText="1"/>
      <protection locked="0"/>
    </xf>
    <xf numFmtId="0" fontId="21" fillId="10" borderId="53" xfId="1" applyFont="1" applyFill="1" applyBorder="1" applyAlignment="1" applyProtection="1">
      <alignment horizontal="left"/>
      <protection locked="0"/>
    </xf>
    <xf numFmtId="0" fontId="21" fillId="10" borderId="54" xfId="1" applyFont="1" applyFill="1" applyBorder="1" applyAlignment="1" applyProtection="1">
      <alignment horizontal="left"/>
      <protection locked="0"/>
    </xf>
    <xf numFmtId="0" fontId="21" fillId="10" borderId="55" xfId="1" applyFont="1" applyFill="1" applyBorder="1" applyAlignment="1" applyProtection="1">
      <alignment horizontal="left"/>
      <protection locked="0"/>
    </xf>
    <xf numFmtId="0" fontId="21" fillId="10" borderId="52" xfId="1" applyFont="1" applyFill="1" applyBorder="1" applyAlignment="1" applyProtection="1">
      <alignment horizontal="left"/>
      <protection locked="0"/>
    </xf>
    <xf numFmtId="0" fontId="12" fillId="2" borderId="50" xfId="1" applyFont="1" applyFill="1" applyBorder="1" applyAlignment="1">
      <alignment vertical="center" wrapText="1"/>
    </xf>
    <xf numFmtId="0" fontId="21" fillId="10" borderId="44" xfId="1" applyFont="1" applyFill="1" applyBorder="1" applyAlignment="1" applyProtection="1">
      <alignment horizontal="left" vertical="center"/>
      <protection locked="0"/>
    </xf>
    <xf numFmtId="0" fontId="21" fillId="10" borderId="44" xfId="1" applyFont="1" applyFill="1" applyBorder="1" applyAlignment="1" applyProtection="1">
      <alignment horizontal="left"/>
      <protection locked="0"/>
    </xf>
    <xf numFmtId="0" fontId="21" fillId="10" borderId="44" xfId="1" applyFont="1" applyFill="1" applyBorder="1" applyAlignment="1" applyProtection="1">
      <alignment horizontal="left" wrapText="1"/>
      <protection locked="0"/>
    </xf>
    <xf numFmtId="0" fontId="21" fillId="10" borderId="45" xfId="1" applyFont="1" applyFill="1" applyBorder="1" applyAlignment="1" applyProtection="1">
      <alignment horizontal="center" wrapText="1"/>
      <protection locked="0"/>
    </xf>
    <xf numFmtId="0" fontId="21" fillId="10" borderId="51" xfId="1" applyFont="1" applyFill="1" applyBorder="1" applyAlignment="1" applyProtection="1">
      <alignment horizontal="left"/>
      <protection locked="0"/>
    </xf>
    <xf numFmtId="0" fontId="21" fillId="10" borderId="49" xfId="1" applyFont="1" applyFill="1" applyBorder="1" applyAlignment="1" applyProtection="1">
      <alignment horizontal="left" wrapText="1"/>
      <protection locked="0"/>
    </xf>
    <xf numFmtId="0" fontId="21" fillId="10" borderId="49" xfId="1" applyFont="1" applyFill="1" applyBorder="1" applyAlignment="1" applyProtection="1">
      <alignment horizontal="left"/>
      <protection locked="0"/>
    </xf>
    <xf numFmtId="0" fontId="12" fillId="10" borderId="53" xfId="1" applyFont="1" applyFill="1" applyBorder="1" applyAlignment="1" applyProtection="1">
      <alignment horizontal="left"/>
      <protection locked="0"/>
    </xf>
    <xf numFmtId="0" fontId="198" fillId="2" borderId="0" xfId="19" applyFont="1" applyFill="1"/>
    <xf numFmtId="0" fontId="153" fillId="2" borderId="0" xfId="1" applyFont="1" applyFill="1" applyAlignment="1">
      <alignment horizontal="left"/>
    </xf>
    <xf numFmtId="0" fontId="199" fillId="2" borderId="0" xfId="19" applyFont="1" applyFill="1"/>
    <xf numFmtId="0" fontId="140" fillId="2" borderId="0" xfId="1" applyFont="1" applyFill="1" applyAlignment="1">
      <alignment horizontal="left"/>
    </xf>
    <xf numFmtId="49" fontId="144" fillId="5" borderId="7" xfId="1" applyNumberFormat="1" applyFont="1" applyFill="1" applyBorder="1" applyAlignment="1">
      <alignment horizontal="center"/>
    </xf>
    <xf numFmtId="49" fontId="97" fillId="2" borderId="36" xfId="1" applyNumberFormat="1" applyFont="1" applyFill="1" applyBorder="1" applyAlignment="1">
      <alignment horizontal="center"/>
    </xf>
    <xf numFmtId="0" fontId="93" fillId="2" borderId="0" xfId="1" applyFont="1" applyFill="1" applyAlignment="1">
      <alignment horizontal="left"/>
    </xf>
    <xf numFmtId="0" fontId="109" fillId="2" borderId="0" xfId="19" applyFont="1" applyFill="1"/>
    <xf numFmtId="0" fontId="18" fillId="2" borderId="36" xfId="1" applyFont="1" applyFill="1" applyBorder="1"/>
    <xf numFmtId="20" fontId="116" fillId="2" borderId="16" xfId="1" applyNumberFormat="1" applyFont="1" applyFill="1" applyBorder="1" applyAlignment="1">
      <alignment horizontal="right"/>
    </xf>
    <xf numFmtId="49" fontId="28" fillId="2" borderId="36" xfId="1" applyNumberFormat="1" applyFont="1" applyFill="1" applyBorder="1" applyAlignment="1">
      <alignment horizontal="center"/>
    </xf>
    <xf numFmtId="49" fontId="28" fillId="2" borderId="7" xfId="1" applyNumberFormat="1" applyFont="1" applyFill="1" applyBorder="1" applyAlignment="1">
      <alignment horizontal="center"/>
    </xf>
    <xf numFmtId="49" fontId="55" fillId="2" borderId="76" xfId="1" applyNumberFormat="1" applyFont="1" applyFill="1" applyBorder="1" applyAlignment="1">
      <alignment horizontal="center"/>
    </xf>
    <xf numFmtId="49" fontId="28" fillId="2" borderId="16" xfId="1" applyNumberFormat="1" applyFont="1" applyFill="1" applyBorder="1" applyAlignment="1">
      <alignment horizontal="center"/>
    </xf>
    <xf numFmtId="0" fontId="200" fillId="2" borderId="0" xfId="19" applyFont="1" applyFill="1"/>
    <xf numFmtId="0" fontId="201" fillId="2" borderId="0" xfId="1" applyFont="1" applyFill="1" applyAlignment="1">
      <alignment horizontal="left"/>
    </xf>
    <xf numFmtId="16" fontId="14" fillId="12" borderId="7" xfId="20" quotePrefix="1" applyNumberFormat="1" applyFont="1" applyFill="1" applyBorder="1" applyAlignment="1">
      <alignment horizontal="center"/>
    </xf>
    <xf numFmtId="49" fontId="13" fillId="12" borderId="7" xfId="1" quotePrefix="1" applyNumberFormat="1" applyFill="1" applyBorder="1" applyAlignment="1">
      <alignment horizontal="center"/>
    </xf>
    <xf numFmtId="49" fontId="77" fillId="12" borderId="6" xfId="1" quotePrefix="1" applyNumberFormat="1" applyFont="1" applyFill="1" applyBorder="1" applyAlignment="1">
      <alignment horizontal="center"/>
    </xf>
    <xf numFmtId="0" fontId="14" fillId="17" borderId="0" xfId="1" applyFont="1" applyFill="1"/>
    <xf numFmtId="0" fontId="95" fillId="17" borderId="0" xfId="19" applyFont="1" applyFill="1"/>
    <xf numFmtId="49" fontId="72" fillId="12" borderId="7" xfId="1" quotePrefix="1" applyNumberFormat="1" applyFont="1" applyFill="1" applyBorder="1" applyAlignment="1">
      <alignment horizontal="center"/>
    </xf>
    <xf numFmtId="14" fontId="42" fillId="2" borderId="76" xfId="1" quotePrefix="1" applyNumberFormat="1" applyFont="1" applyFill="1" applyBorder="1" applyAlignment="1">
      <alignment horizontal="center"/>
    </xf>
    <xf numFmtId="14" fontId="42" fillId="12" borderId="76" xfId="1" quotePrefix="1" applyNumberFormat="1" applyFont="1" applyFill="1" applyBorder="1" applyAlignment="1">
      <alignment horizontal="center"/>
    </xf>
    <xf numFmtId="49" fontId="13" fillId="12" borderId="7" xfId="1" applyNumberFormat="1" applyFill="1" applyBorder="1" applyAlignment="1">
      <alignment horizontal="center" wrapText="1"/>
    </xf>
    <xf numFmtId="49" fontId="72" fillId="12" borderId="76" xfId="1" quotePrefix="1" applyNumberFormat="1" applyFont="1" applyFill="1" applyBorder="1" applyAlignment="1">
      <alignment horizontal="center"/>
    </xf>
    <xf numFmtId="49" fontId="42" fillId="2" borderId="76" xfId="1" applyNumberFormat="1" applyFont="1" applyFill="1" applyBorder="1" applyAlignment="1">
      <alignment horizontal="center"/>
    </xf>
    <xf numFmtId="0" fontId="21" fillId="12" borderId="7" xfId="1" applyFont="1" applyFill="1" applyBorder="1"/>
    <xf numFmtId="0" fontId="136" fillId="2" borderId="0" xfId="1" applyFont="1" applyFill="1" applyAlignment="1">
      <alignment horizontal="left"/>
    </xf>
    <xf numFmtId="0" fontId="77" fillId="2" borderId="0" xfId="1" applyFont="1" applyFill="1"/>
    <xf numFmtId="0" fontId="202" fillId="0" borderId="0" xfId="13" applyFont="1" applyAlignment="1">
      <alignment horizontal="right"/>
    </xf>
    <xf numFmtId="10" fontId="31" fillId="4" borderId="0" xfId="13" applyNumberFormat="1" applyFont="1" applyFill="1" applyAlignment="1">
      <alignment horizontal="right"/>
    </xf>
    <xf numFmtId="10" fontId="31" fillId="4" borderId="0" xfId="13" applyNumberFormat="1" applyFont="1" applyFill="1"/>
    <xf numFmtId="168" fontId="17" fillId="4" borderId="0" xfId="26" applyNumberFormat="1" applyFont="1" applyFill="1"/>
    <xf numFmtId="0" fontId="31" fillId="2" borderId="0" xfId="13" applyFont="1" applyFill="1"/>
    <xf numFmtId="168" fontId="17" fillId="2" borderId="0" xfId="26" applyNumberFormat="1" applyFont="1" applyFill="1"/>
    <xf numFmtId="168" fontId="17" fillId="0" borderId="38" xfId="26" applyNumberFormat="1" applyFont="1" applyBorder="1"/>
    <xf numFmtId="3" fontId="25" fillId="0" borderId="38" xfId="13" applyNumberFormat="1" applyFont="1" applyBorder="1"/>
    <xf numFmtId="3" fontId="63" fillId="0" borderId="0" xfId="13" applyNumberFormat="1" applyFont="1"/>
    <xf numFmtId="49" fontId="203" fillId="0" borderId="11" xfId="5" applyNumberFormat="1" applyFont="1" applyBorder="1" applyAlignment="1">
      <alignment wrapText="1"/>
    </xf>
    <xf numFmtId="168" fontId="185" fillId="0" borderId="38" xfId="26" applyNumberFormat="1" applyFont="1" applyBorder="1" applyAlignment="1">
      <alignment wrapText="1"/>
    </xf>
    <xf numFmtId="0" fontId="20" fillId="2" borderId="0" xfId="13" applyFont="1" applyFill="1"/>
    <xf numFmtId="49" fontId="13" fillId="12" borderId="6" xfId="1" applyNumberFormat="1" applyFill="1" applyBorder="1" applyAlignment="1">
      <alignment horizontal="center"/>
    </xf>
    <xf numFmtId="49" fontId="60" fillId="12" borderId="6" xfId="1" quotePrefix="1" applyNumberFormat="1" applyFont="1" applyFill="1" applyBorder="1" applyAlignment="1">
      <alignment horizontal="center"/>
    </xf>
    <xf numFmtId="49" fontId="42" fillId="12" borderId="6" xfId="1" applyNumberFormat="1" applyFont="1" applyFill="1" applyBorder="1" applyAlignment="1">
      <alignment horizontal="center"/>
    </xf>
    <xf numFmtId="0" fontId="20" fillId="2" borderId="0" xfId="1" applyFont="1" applyFill="1" applyAlignment="1">
      <alignment horizontal="left"/>
    </xf>
    <xf numFmtId="49" fontId="132" fillId="2" borderId="76" xfId="1" quotePrefix="1" applyNumberFormat="1" applyFont="1" applyFill="1" applyBorder="1" applyAlignment="1">
      <alignment horizontal="center"/>
    </xf>
    <xf numFmtId="0" fontId="104" fillId="2" borderId="0" xfId="6" applyFont="1" applyFill="1" applyAlignment="1">
      <alignment horizontal="center" vertical="center" wrapText="1"/>
    </xf>
    <xf numFmtId="49" fontId="77" fillId="12" borderId="6" xfId="1" applyNumberFormat="1" applyFont="1" applyFill="1" applyBorder="1" applyAlignment="1">
      <alignment horizontal="center"/>
    </xf>
    <xf numFmtId="49" fontId="77" fillId="12" borderId="76" xfId="1" applyNumberFormat="1" applyFont="1" applyFill="1" applyBorder="1" applyAlignment="1">
      <alignment horizontal="center"/>
    </xf>
    <xf numFmtId="49" fontId="13" fillId="12" borderId="7" xfId="1" applyNumberFormat="1" applyFill="1" applyBorder="1" applyAlignment="1">
      <alignment horizontal="center"/>
    </xf>
    <xf numFmtId="49" fontId="72" fillId="12" borderId="7" xfId="1" applyNumberFormat="1" applyFont="1" applyFill="1" applyBorder="1" applyAlignment="1">
      <alignment horizontal="center"/>
    </xf>
    <xf numFmtId="49" fontId="55" fillId="12" borderId="7" xfId="1" applyNumberFormat="1" applyFont="1" applyFill="1" applyBorder="1" applyAlignment="1">
      <alignment horizontal="center"/>
    </xf>
    <xf numFmtId="0" fontId="42" fillId="0" borderId="0" xfId="0" applyFont="1"/>
    <xf numFmtId="0" fontId="21" fillId="0" borderId="0" xfId="0" applyFont="1"/>
    <xf numFmtId="14" fontId="13" fillId="0" borderId="0" xfId="0" applyNumberFormat="1" applyFont="1"/>
    <xf numFmtId="171" fontId="21" fillId="0" borderId="0" xfId="5" applyNumberFormat="1" applyFont="1"/>
    <xf numFmtId="171" fontId="25" fillId="0" borderId="0" xfId="5" applyNumberFormat="1" applyFont="1"/>
    <xf numFmtId="170" fontId="21" fillId="0" borderId="0" xfId="5" applyNumberFormat="1" applyFont="1" applyFill="1"/>
    <xf numFmtId="1" fontId="21" fillId="19" borderId="87" xfId="13" applyNumberFormat="1" applyFont="1" applyFill="1" applyBorder="1" applyAlignment="1">
      <alignment horizontal="right"/>
    </xf>
    <xf numFmtId="1" fontId="25" fillId="4" borderId="87" xfId="13" applyNumberFormat="1" applyFont="1" applyFill="1" applyBorder="1" applyAlignment="1">
      <alignment horizontal="right"/>
    </xf>
    <xf numFmtId="1" fontId="21" fillId="19" borderId="87" xfId="13" applyNumberFormat="1" applyFont="1" applyFill="1" applyBorder="1" applyAlignment="1">
      <alignment horizontal="right" wrapText="1"/>
    </xf>
    <xf numFmtId="1" fontId="21" fillId="19" borderId="88" xfId="13" applyNumberFormat="1" applyFont="1" applyFill="1" applyBorder="1" applyAlignment="1">
      <alignment horizontal="right"/>
    </xf>
    <xf numFmtId="1" fontId="21" fillId="19" borderId="12" xfId="13" applyNumberFormat="1" applyFont="1" applyFill="1" applyBorder="1" applyAlignment="1">
      <alignment horizontal="right"/>
    </xf>
    <xf numFmtId="1" fontId="25" fillId="4" borderId="12" xfId="13" applyNumberFormat="1" applyFont="1" applyFill="1" applyBorder="1" applyAlignment="1">
      <alignment horizontal="right"/>
    </xf>
    <xf numFmtId="1" fontId="21" fillId="19" borderId="13" xfId="13" applyNumberFormat="1" applyFont="1" applyFill="1" applyBorder="1" applyAlignment="1">
      <alignment horizontal="right"/>
    </xf>
    <xf numFmtId="14" fontId="21" fillId="19" borderId="6" xfId="13" applyNumberFormat="1" applyFont="1" applyFill="1" applyBorder="1" applyAlignment="1">
      <alignment horizontal="right"/>
    </xf>
    <xf numFmtId="2" fontId="21" fillId="19" borderId="6" xfId="13" applyNumberFormat="1" applyFont="1" applyFill="1" applyBorder="1" applyAlignment="1">
      <alignment horizontal="right"/>
    </xf>
    <xf numFmtId="166" fontId="21" fillId="19" borderId="6" xfId="13" applyNumberFormat="1" applyFont="1" applyFill="1" applyBorder="1" applyAlignment="1">
      <alignment horizontal="right"/>
    </xf>
    <xf numFmtId="166" fontId="25" fillId="4" borderId="6" xfId="13" applyNumberFormat="1" applyFont="1" applyFill="1" applyBorder="1" applyAlignment="1">
      <alignment horizontal="right"/>
    </xf>
    <xf numFmtId="14" fontId="25" fillId="4" borderId="6" xfId="13" applyNumberFormat="1" applyFont="1" applyFill="1" applyBorder="1" applyAlignment="1">
      <alignment horizontal="right"/>
    </xf>
    <xf numFmtId="14" fontId="21" fillId="19" borderId="57" xfId="13" applyNumberFormat="1" applyFont="1" applyFill="1" applyBorder="1" applyAlignment="1">
      <alignment horizontal="right"/>
    </xf>
    <xf numFmtId="0" fontId="25" fillId="4" borderId="6" xfId="13" applyFont="1" applyFill="1" applyBorder="1" applyAlignment="1">
      <alignment horizontal="right"/>
    </xf>
    <xf numFmtId="14" fontId="25" fillId="4" borderId="0" xfId="13" applyNumberFormat="1" applyFont="1" applyFill="1" applyAlignment="1">
      <alignment horizontal="right"/>
    </xf>
    <xf numFmtId="0" fontId="25" fillId="0" borderId="6" xfId="13" applyFont="1" applyBorder="1" applyAlignment="1">
      <alignment horizontal="right"/>
    </xf>
    <xf numFmtId="14" fontId="25" fillId="0" borderId="6" xfId="13" applyNumberFormat="1" applyFont="1" applyBorder="1" applyAlignment="1">
      <alignment horizontal="right"/>
    </xf>
    <xf numFmtId="0" fontId="25" fillId="2" borderId="8" xfId="13" applyFont="1" applyFill="1" applyBorder="1" applyAlignment="1">
      <alignment horizontal="left"/>
    </xf>
    <xf numFmtId="3" fontId="21" fillId="2" borderId="0" xfId="13" applyNumberFormat="1" applyFont="1" applyFill="1" applyAlignment="1">
      <alignment horizontal="right"/>
    </xf>
    <xf numFmtId="4" fontId="28" fillId="2" borderId="0" xfId="13" applyNumberFormat="1" applyFont="1" applyFill="1"/>
    <xf numFmtId="3" fontId="28" fillId="2" borderId="0" xfId="13" applyNumberFormat="1" applyFont="1" applyFill="1"/>
    <xf numFmtId="3" fontId="25" fillId="2" borderId="13" xfId="13" applyNumberFormat="1" applyFont="1" applyFill="1" applyBorder="1" applyAlignment="1">
      <alignment horizontal="right"/>
    </xf>
    <xf numFmtId="169" fontId="25" fillId="3" borderId="8" xfId="13" applyNumberFormat="1" applyFont="1" applyFill="1" applyBorder="1" applyAlignment="1">
      <alignment horizontal="left"/>
    </xf>
    <xf numFmtId="0" fontId="21" fillId="3" borderId="71" xfId="13" applyFont="1" applyFill="1" applyBorder="1"/>
    <xf numFmtId="4" fontId="21" fillId="3" borderId="71" xfId="13" applyNumberFormat="1" applyFont="1" applyFill="1" applyBorder="1"/>
    <xf numFmtId="3" fontId="21" fillId="3" borderId="71" xfId="13" applyNumberFormat="1" applyFont="1" applyFill="1" applyBorder="1" applyAlignment="1">
      <alignment horizontal="right"/>
    </xf>
    <xf numFmtId="0" fontId="25" fillId="3" borderId="67" xfId="13" applyFont="1" applyFill="1" applyBorder="1"/>
    <xf numFmtId="3" fontId="25" fillId="19" borderId="8" xfId="13" applyNumberFormat="1" applyFont="1" applyFill="1" applyBorder="1" applyAlignment="1">
      <alignment horizontal="left"/>
    </xf>
    <xf numFmtId="3" fontId="21" fillId="0" borderId="6" xfId="13" applyNumberFormat="1" applyFont="1" applyBorder="1"/>
    <xf numFmtId="3" fontId="21" fillId="19" borderId="6" xfId="13" applyNumberFormat="1" applyFont="1" applyFill="1" applyBorder="1"/>
    <xf numFmtId="4" fontId="21" fillId="0" borderId="6" xfId="13" applyNumberFormat="1" applyFont="1" applyBorder="1"/>
    <xf numFmtId="3" fontId="21" fillId="4" borderId="6" xfId="13" applyNumberFormat="1" applyFont="1" applyFill="1" applyBorder="1"/>
    <xf numFmtId="3" fontId="21" fillId="4" borderId="6" xfId="13" applyNumberFormat="1" applyFont="1" applyFill="1" applyBorder="1" applyAlignment="1">
      <alignment horizontal="right"/>
    </xf>
    <xf numFmtId="0" fontId="21" fillId="4" borderId="89" xfId="13" applyFont="1" applyFill="1" applyBorder="1"/>
    <xf numFmtId="0" fontId="21" fillId="0" borderId="90" xfId="13" applyFont="1" applyBorder="1"/>
    <xf numFmtId="3" fontId="21" fillId="0" borderId="34" xfId="13" applyNumberFormat="1" applyFont="1" applyBorder="1"/>
    <xf numFmtId="170" fontId="21" fillId="0" borderId="0" xfId="13" applyNumberFormat="1" applyFont="1"/>
    <xf numFmtId="171" fontId="21" fillId="0" borderId="0" xfId="13" applyNumberFormat="1" applyFont="1"/>
    <xf numFmtId="0" fontId="25" fillId="19" borderId="8" xfId="13" applyFont="1" applyFill="1" applyBorder="1" applyAlignment="1">
      <alignment horizontal="left"/>
    </xf>
    <xf numFmtId="3" fontId="21" fillId="4" borderId="7" xfId="13" applyNumberFormat="1" applyFont="1" applyFill="1" applyBorder="1"/>
    <xf numFmtId="0" fontId="25" fillId="0" borderId="8" xfId="13" applyFont="1" applyBorder="1" applyAlignment="1">
      <alignment horizontal="left"/>
    </xf>
    <xf numFmtId="0" fontId="25" fillId="20" borderId="8" xfId="13" applyFont="1" applyFill="1" applyBorder="1" applyAlignment="1">
      <alignment horizontal="left"/>
    </xf>
    <xf numFmtId="3" fontId="25" fillId="20" borderId="7" xfId="13" applyNumberFormat="1" applyFont="1" applyFill="1" applyBorder="1" applyAlignment="1">
      <alignment horizontal="right"/>
    </xf>
    <xf numFmtId="4" fontId="21" fillId="20" borderId="7" xfId="13" applyNumberFormat="1" applyFont="1" applyFill="1" applyBorder="1" applyAlignment="1">
      <alignment horizontal="right"/>
    </xf>
    <xf numFmtId="3" fontId="25" fillId="20" borderId="34" xfId="13" applyNumberFormat="1" applyFont="1" applyFill="1" applyBorder="1" applyAlignment="1">
      <alignment horizontal="right"/>
    </xf>
    <xf numFmtId="170" fontId="25" fillId="0" borderId="0" xfId="13" applyNumberFormat="1" applyFont="1"/>
    <xf numFmtId="3" fontId="21" fillId="2" borderId="16" xfId="13" applyNumberFormat="1" applyFont="1" applyFill="1" applyBorder="1"/>
    <xf numFmtId="4" fontId="21" fillId="2" borderId="16" xfId="13" applyNumberFormat="1" applyFont="1" applyFill="1" applyBorder="1"/>
    <xf numFmtId="3" fontId="21" fillId="2" borderId="16" xfId="13" applyNumberFormat="1" applyFont="1" applyFill="1" applyBorder="1" applyAlignment="1">
      <alignment horizontal="right"/>
    </xf>
    <xf numFmtId="3" fontId="25" fillId="0" borderId="61" xfId="13" applyNumberFormat="1" applyFont="1" applyBorder="1" applyAlignment="1">
      <alignment horizontal="right"/>
    </xf>
    <xf numFmtId="169" fontId="25" fillId="0" borderId="8" xfId="13" applyNumberFormat="1" applyFont="1" applyBorder="1" applyAlignment="1">
      <alignment horizontal="left"/>
    </xf>
    <xf numFmtId="3" fontId="21" fillId="0" borderId="26" xfId="13" applyNumberFormat="1" applyFont="1" applyBorder="1" applyAlignment="1">
      <alignment horizontal="right"/>
    </xf>
    <xf numFmtId="4" fontId="21" fillId="20" borderId="7" xfId="13" applyNumberFormat="1" applyFont="1" applyFill="1" applyBorder="1" applyAlignment="1">
      <alignment horizontal="center"/>
    </xf>
    <xf numFmtId="3" fontId="25" fillId="20" borderId="7" xfId="13" applyNumberFormat="1" applyFont="1" applyFill="1" applyBorder="1" applyAlignment="1">
      <alignment horizontal="center"/>
    </xf>
    <xf numFmtId="171" fontId="25" fillId="0" borderId="0" xfId="13" applyNumberFormat="1" applyFont="1"/>
    <xf numFmtId="165" fontId="21" fillId="0" borderId="0" xfId="13" applyNumberFormat="1" applyFont="1"/>
    <xf numFmtId="3" fontId="28" fillId="2" borderId="16" xfId="13" applyNumberFormat="1" applyFont="1" applyFill="1" applyBorder="1" applyAlignment="1">
      <alignment horizontal="right"/>
    </xf>
    <xf numFmtId="3" fontId="21" fillId="2" borderId="61" xfId="13" applyNumberFormat="1" applyFont="1" applyFill="1" applyBorder="1" applyAlignment="1">
      <alignment horizontal="right"/>
    </xf>
    <xf numFmtId="0" fontId="25" fillId="3" borderId="8" xfId="13" applyFont="1" applyFill="1" applyBorder="1" applyAlignment="1">
      <alignment horizontal="left"/>
    </xf>
    <xf numFmtId="3" fontId="21" fillId="3" borderId="71" xfId="13" applyNumberFormat="1" applyFont="1" applyFill="1" applyBorder="1"/>
    <xf numFmtId="0" fontId="21" fillId="0" borderId="8" xfId="13" applyFont="1" applyBorder="1" applyAlignment="1">
      <alignment horizontal="left"/>
    </xf>
    <xf numFmtId="0" fontId="21" fillId="4" borderId="90" xfId="13" applyFont="1" applyFill="1" applyBorder="1"/>
    <xf numFmtId="0" fontId="21" fillId="4" borderId="91" xfId="13" applyFont="1" applyFill="1" applyBorder="1"/>
    <xf numFmtId="0" fontId="21" fillId="0" borderId="6" xfId="13" applyFont="1" applyBorder="1"/>
    <xf numFmtId="164" fontId="21" fillId="0" borderId="0" xfId="13" applyNumberFormat="1" applyFont="1"/>
    <xf numFmtId="165" fontId="25" fillId="0" borderId="0" xfId="13" applyNumberFormat="1" applyFont="1"/>
    <xf numFmtId="3" fontId="21" fillId="0" borderId="7" xfId="13" applyNumberFormat="1" applyFont="1" applyBorder="1"/>
    <xf numFmtId="4" fontId="21" fillId="0" borderId="7" xfId="13" applyNumberFormat="1" applyFont="1" applyBorder="1"/>
    <xf numFmtId="3" fontId="25" fillId="21" borderId="16" xfId="13" applyNumberFormat="1" applyFont="1" applyFill="1" applyBorder="1"/>
    <xf numFmtId="4" fontId="25" fillId="21" borderId="16" xfId="13" applyNumberFormat="1" applyFont="1" applyFill="1" applyBorder="1"/>
    <xf numFmtId="3" fontId="25" fillId="20" borderId="16" xfId="13" applyNumberFormat="1" applyFont="1" applyFill="1" applyBorder="1"/>
    <xf numFmtId="3" fontId="25" fillId="21" borderId="16" xfId="13" applyNumberFormat="1" applyFont="1" applyFill="1" applyBorder="1" applyAlignment="1">
      <alignment horizontal="right"/>
    </xf>
    <xf numFmtId="3" fontId="25" fillId="21" borderId="16" xfId="13" applyNumberFormat="1" applyFont="1" applyFill="1" applyBorder="1" applyAlignment="1">
      <alignment horizontal="center"/>
    </xf>
    <xf numFmtId="3" fontId="25" fillId="21" borderId="7" xfId="13" applyNumberFormat="1" applyFont="1" applyFill="1" applyBorder="1" applyAlignment="1">
      <alignment horizontal="center"/>
    </xf>
    <xf numFmtId="3" fontId="25" fillId="21" borderId="61" xfId="13" applyNumberFormat="1" applyFont="1" applyFill="1" applyBorder="1" applyAlignment="1">
      <alignment horizontal="right"/>
    </xf>
    <xf numFmtId="3" fontId="21" fillId="2" borderId="0" xfId="13" applyNumberFormat="1" applyFont="1" applyFill="1"/>
    <xf numFmtId="0" fontId="25" fillId="2" borderId="62" xfId="13" applyFont="1" applyFill="1" applyBorder="1" applyAlignment="1">
      <alignment horizontal="left"/>
    </xf>
    <xf numFmtId="3" fontId="25" fillId="2" borderId="78" xfId="13" applyNumberFormat="1" applyFont="1" applyFill="1" applyBorder="1" applyAlignment="1">
      <alignment horizontal="right"/>
    </xf>
    <xf numFmtId="3" fontId="25" fillId="2" borderId="78" xfId="13" applyNumberFormat="1" applyFont="1" applyFill="1" applyBorder="1" applyAlignment="1">
      <alignment horizontal="center"/>
    </xf>
    <xf numFmtId="4" fontId="21" fillId="2" borderId="78" xfId="13" applyNumberFormat="1" applyFont="1" applyFill="1" applyBorder="1"/>
    <xf numFmtId="3" fontId="25" fillId="2" borderId="71" xfId="13" applyNumberFormat="1" applyFont="1" applyFill="1" applyBorder="1" applyAlignment="1">
      <alignment horizontal="right"/>
    </xf>
    <xf numFmtId="3" fontId="25" fillId="2" borderId="78" xfId="13" applyNumberFormat="1" applyFont="1" applyFill="1" applyBorder="1"/>
    <xf numFmtId="0" fontId="25" fillId="2" borderId="78" xfId="13" applyFont="1" applyFill="1" applyBorder="1" applyAlignment="1">
      <alignment horizontal="right"/>
    </xf>
    <xf numFmtId="0" fontId="25" fillId="2" borderId="78" xfId="13" applyFont="1" applyFill="1" applyBorder="1" applyAlignment="1">
      <alignment horizontal="center"/>
    </xf>
    <xf numFmtId="3" fontId="25" fillId="2" borderId="92" xfId="13" applyNumberFormat="1" applyFont="1" applyFill="1" applyBorder="1" applyAlignment="1">
      <alignment horizontal="right"/>
    </xf>
    <xf numFmtId="10" fontId="21" fillId="0" borderId="0" xfId="13" applyNumberFormat="1" applyFont="1"/>
    <xf numFmtId="3" fontId="25" fillId="3" borderId="71" xfId="13" applyNumberFormat="1" applyFont="1" applyFill="1" applyBorder="1" applyAlignment="1">
      <alignment horizontal="left"/>
    </xf>
    <xf numFmtId="169" fontId="21" fillId="0" borderId="5" xfId="13" applyNumberFormat="1" applyFont="1" applyBorder="1" applyAlignment="1">
      <alignment horizontal="left"/>
    </xf>
    <xf numFmtId="0" fontId="21" fillId="0" borderId="89" xfId="13" applyFont="1" applyBorder="1"/>
    <xf numFmtId="169" fontId="21" fillId="0" borderId="8" xfId="13" applyNumberFormat="1" applyFont="1" applyBorder="1" applyAlignment="1">
      <alignment horizontal="left"/>
    </xf>
    <xf numFmtId="3" fontId="21" fillId="19" borderId="7" xfId="13" applyNumberFormat="1" applyFont="1" applyFill="1" applyBorder="1"/>
    <xf numFmtId="169" fontId="25" fillId="21" borderId="62" xfId="13" applyNumberFormat="1" applyFont="1" applyFill="1" applyBorder="1" applyAlignment="1">
      <alignment horizontal="left"/>
    </xf>
    <xf numFmtId="4" fontId="21" fillId="3" borderId="16" xfId="13" applyNumberFormat="1" applyFont="1" applyFill="1" applyBorder="1"/>
    <xf numFmtId="3" fontId="25" fillId="21" borderId="61" xfId="13" applyNumberFormat="1" applyFont="1" applyFill="1" applyBorder="1"/>
    <xf numFmtId="0" fontId="25" fillId="22" borderId="93" xfId="13" applyFont="1" applyFill="1" applyBorder="1"/>
    <xf numFmtId="3" fontId="25" fillId="22" borderId="94" xfId="13" applyNumberFormat="1" applyFont="1" applyFill="1" applyBorder="1"/>
    <xf numFmtId="4" fontId="21" fillId="22" borderId="94" xfId="13" applyNumberFormat="1" applyFont="1" applyFill="1" applyBorder="1"/>
    <xf numFmtId="3" fontId="25" fillId="22" borderId="95" xfId="13" applyNumberFormat="1" applyFont="1" applyFill="1" applyBorder="1"/>
    <xf numFmtId="3" fontId="13" fillId="0" borderId="0" xfId="13" applyNumberFormat="1"/>
    <xf numFmtId="3" fontId="42" fillId="0" borderId="0" xfId="13" applyNumberFormat="1" applyFont="1" applyAlignment="1">
      <alignment horizontal="center"/>
    </xf>
    <xf numFmtId="4" fontId="13" fillId="0" borderId="0" xfId="13" applyNumberFormat="1" applyAlignment="1">
      <alignment horizontal="center"/>
    </xf>
    <xf numFmtId="4" fontId="13" fillId="0" borderId="0" xfId="13" applyNumberFormat="1"/>
    <xf numFmtId="3" fontId="42" fillId="0" borderId="0" xfId="13" applyNumberFormat="1" applyFont="1"/>
    <xf numFmtId="166" fontId="13" fillId="0" borderId="0" xfId="13" applyNumberFormat="1"/>
    <xf numFmtId="0" fontId="42" fillId="0" borderId="0" xfId="13" applyFont="1"/>
    <xf numFmtId="0" fontId="21" fillId="10" borderId="44" xfId="1" applyFont="1" applyFill="1" applyBorder="1" applyAlignment="1" applyProtection="1">
      <alignment horizontal="left" vertical="center" wrapText="1"/>
      <protection locked="0"/>
    </xf>
    <xf numFmtId="0" fontId="64" fillId="4" borderId="0" xfId="1" applyFont="1" applyFill="1"/>
    <xf numFmtId="0" fontId="26" fillId="2" borderId="80" xfId="1" quotePrefix="1" applyFont="1" applyFill="1" applyBorder="1" applyAlignment="1">
      <alignment horizontal="left"/>
    </xf>
    <xf numFmtId="0" fontId="26" fillId="2" borderId="76" xfId="1" quotePrefix="1" applyFont="1" applyFill="1" applyBorder="1" applyAlignment="1">
      <alignment horizontal="left"/>
    </xf>
    <xf numFmtId="0" fontId="128" fillId="2" borderId="7" xfId="1" quotePrefix="1" applyFont="1" applyFill="1" applyBorder="1" applyAlignment="1">
      <alignment horizontal="left"/>
    </xf>
    <xf numFmtId="10" fontId="13" fillId="0" borderId="0" xfId="5" applyNumberFormat="1" applyFont="1" applyFill="1" applyBorder="1"/>
    <xf numFmtId="3" fontId="25" fillId="16" borderId="7" xfId="0" applyNumberFormat="1" applyFont="1" applyFill="1" applyBorder="1"/>
    <xf numFmtId="0" fontId="12" fillId="16" borderId="7" xfId="0" applyFont="1" applyFill="1" applyBorder="1"/>
    <xf numFmtId="0" fontId="64" fillId="18" borderId="56" xfId="13" applyFont="1" applyFill="1" applyBorder="1"/>
    <xf numFmtId="1" fontId="13" fillId="18" borderId="3" xfId="13" applyNumberFormat="1" applyFill="1" applyBorder="1"/>
    <xf numFmtId="4" fontId="13" fillId="18" borderId="3" xfId="13" applyNumberFormat="1" applyFill="1" applyBorder="1"/>
    <xf numFmtId="0" fontId="13" fillId="18" borderId="3" xfId="13" applyFill="1" applyBorder="1"/>
    <xf numFmtId="3" fontId="13" fillId="18" borderId="3" xfId="13" applyNumberFormat="1" applyFill="1" applyBorder="1" applyAlignment="1">
      <alignment horizontal="right"/>
    </xf>
    <xf numFmtId="0" fontId="42" fillId="18" borderId="4" xfId="13" applyFont="1" applyFill="1" applyBorder="1"/>
    <xf numFmtId="0" fontId="64" fillId="18" borderId="83" xfId="13" applyFont="1" applyFill="1" applyBorder="1"/>
    <xf numFmtId="1" fontId="13" fillId="18" borderId="84" xfId="13" applyNumberFormat="1" applyFill="1" applyBorder="1"/>
    <xf numFmtId="4" fontId="13" fillId="18" borderId="84" xfId="13" applyNumberFormat="1" applyFill="1" applyBorder="1"/>
    <xf numFmtId="0" fontId="13" fillId="18" borderId="84" xfId="13" applyFill="1" applyBorder="1"/>
    <xf numFmtId="3" fontId="13" fillId="18" borderId="84" xfId="13" applyNumberFormat="1" applyFill="1" applyBorder="1" applyAlignment="1">
      <alignment horizontal="right"/>
    </xf>
    <xf numFmtId="0" fontId="42" fillId="18" borderId="85" xfId="13" applyFont="1" applyFill="1" applyBorder="1"/>
    <xf numFmtId="3" fontId="12" fillId="0" borderId="0" xfId="13" applyNumberFormat="1" applyFont="1"/>
    <xf numFmtId="170" fontId="12" fillId="0" borderId="0" xfId="13" applyNumberFormat="1" applyFont="1"/>
    <xf numFmtId="171" fontId="12" fillId="0" borderId="0" xfId="5" applyNumberFormat="1" applyFont="1"/>
    <xf numFmtId="3" fontId="83" fillId="0" borderId="0" xfId="13" applyNumberFormat="1" applyFont="1"/>
    <xf numFmtId="4" fontId="83" fillId="0" borderId="0" xfId="13" applyNumberFormat="1" applyFont="1"/>
    <xf numFmtId="0" fontId="207" fillId="0" borderId="0" xfId="13" applyFont="1"/>
    <xf numFmtId="3" fontId="207" fillId="0" borderId="0" xfId="13" applyNumberFormat="1" applyFont="1"/>
    <xf numFmtId="164" fontId="207" fillId="0" borderId="0" xfId="7" applyFont="1"/>
    <xf numFmtId="166" fontId="207" fillId="0" borderId="0" xfId="13" applyNumberFormat="1" applyFont="1"/>
    <xf numFmtId="0" fontId="55" fillId="0" borderId="0" xfId="0" applyFont="1"/>
    <xf numFmtId="0" fontId="50" fillId="2" borderId="0" xfId="13" applyFont="1" applyFill="1" applyAlignment="1">
      <alignment horizontal="left" vertical="center"/>
    </xf>
    <xf numFmtId="0" fontId="50" fillId="2" borderId="0" xfId="13" applyFont="1" applyFill="1" applyAlignment="1">
      <alignment vertical="center" wrapText="1"/>
    </xf>
    <xf numFmtId="0" fontId="50" fillId="2" borderId="0" xfId="13" applyFont="1" applyFill="1" applyAlignment="1">
      <alignment vertical="center"/>
    </xf>
    <xf numFmtId="0" fontId="209" fillId="2" borderId="0" xfId="1" applyFont="1" applyFill="1"/>
    <xf numFmtId="0" fontId="13" fillId="2" borderId="76" xfId="13" applyFill="1" applyBorder="1" applyAlignment="1">
      <alignment vertical="center" wrapText="1"/>
    </xf>
    <xf numFmtId="0" fontId="210" fillId="2" borderId="76" xfId="6" applyFont="1" applyFill="1" applyBorder="1" applyAlignment="1">
      <alignment horizontal="right" vertical="center"/>
    </xf>
    <xf numFmtId="0" fontId="210" fillId="2" borderId="71" xfId="6" applyFont="1" applyFill="1" applyBorder="1" applyAlignment="1">
      <alignment vertical="center"/>
    </xf>
    <xf numFmtId="0" fontId="210" fillId="2" borderId="17" xfId="6" applyFont="1" applyFill="1" applyBorder="1" applyAlignment="1">
      <alignment horizontal="right" vertical="center"/>
    </xf>
    <xf numFmtId="0" fontId="211" fillId="2" borderId="7" xfId="6" applyFont="1" applyFill="1" applyBorder="1" applyAlignment="1">
      <alignment horizontal="right" vertical="center"/>
    </xf>
    <xf numFmtId="0" fontId="125" fillId="2" borderId="7" xfId="6" applyFont="1" applyFill="1" applyBorder="1" applyAlignment="1">
      <alignment horizontal="right" vertical="center"/>
    </xf>
    <xf numFmtId="0" fontId="42" fillId="2" borderId="7" xfId="6" applyFont="1" applyFill="1" applyBorder="1"/>
    <xf numFmtId="0" fontId="212" fillId="2" borderId="6" xfId="6" applyFont="1" applyFill="1" applyBorder="1" applyAlignment="1">
      <alignment horizontal="right" vertical="center"/>
    </xf>
    <xf numFmtId="0" fontId="212" fillId="2" borderId="6" xfId="6" applyFont="1" applyFill="1" applyBorder="1" applyAlignment="1">
      <alignment horizontal="right" vertical="center" wrapText="1"/>
    </xf>
    <xf numFmtId="164" fontId="42" fillId="2" borderId="7" xfId="7" applyFont="1" applyFill="1" applyBorder="1" applyAlignment="1">
      <alignment horizontal="right" vertical="center"/>
    </xf>
    <xf numFmtId="0" fontId="212" fillId="2" borderId="7" xfId="6" applyFont="1" applyFill="1" applyBorder="1" applyAlignment="1">
      <alignment horizontal="right" vertical="center"/>
    </xf>
    <xf numFmtId="0" fontId="71" fillId="2" borderId="7" xfId="6" applyFont="1" applyFill="1" applyBorder="1" applyAlignment="1">
      <alignment horizontal="center" vertical="center"/>
    </xf>
    <xf numFmtId="164" fontId="13" fillId="2" borderId="7" xfId="7" applyFont="1" applyFill="1" applyBorder="1"/>
    <xf numFmtId="3" fontId="213" fillId="2" borderId="7" xfId="7" applyNumberFormat="1" applyFont="1" applyFill="1" applyBorder="1" applyAlignment="1"/>
    <xf numFmtId="3" fontId="213" fillId="2" borderId="7" xfId="7" applyNumberFormat="1" applyFont="1" applyFill="1" applyBorder="1" applyAlignment="1">
      <alignment horizontal="right"/>
    </xf>
    <xf numFmtId="3" fontId="80" fillId="2" borderId="7" xfId="7" applyNumberFormat="1" applyFont="1" applyFill="1" applyBorder="1" applyAlignment="1">
      <alignment horizontal="right"/>
    </xf>
    <xf numFmtId="165" fontId="72" fillId="2" borderId="7" xfId="5" applyNumberFormat="1" applyFont="1" applyFill="1" applyBorder="1" applyAlignment="1">
      <alignment horizontal="center"/>
    </xf>
    <xf numFmtId="165" fontId="83" fillId="2" borderId="7" xfId="5" applyNumberFormat="1" applyFont="1" applyFill="1" applyBorder="1" applyAlignment="1">
      <alignment horizontal="center"/>
    </xf>
    <xf numFmtId="0" fontId="83" fillId="2" borderId="0" xfId="1" applyFont="1" applyFill="1"/>
    <xf numFmtId="0" fontId="13" fillId="2" borderId="7" xfId="1" applyFill="1" applyBorder="1"/>
    <xf numFmtId="3" fontId="42" fillId="2" borderId="7" xfId="7" applyNumberFormat="1" applyFont="1" applyFill="1" applyBorder="1" applyAlignment="1">
      <alignment horizontal="right"/>
    </xf>
    <xf numFmtId="3" fontId="102" fillId="2" borderId="0" xfId="7" applyNumberFormat="1" applyFont="1" applyFill="1" applyBorder="1" applyAlignment="1"/>
    <xf numFmtId="0" fontId="19" fillId="2" borderId="0" xfId="1" applyFont="1" applyFill="1"/>
    <xf numFmtId="0" fontId="71" fillId="2" borderId="7" xfId="6" applyFont="1" applyFill="1" applyBorder="1" applyAlignment="1">
      <alignment horizontal="right" vertical="center"/>
    </xf>
    <xf numFmtId="0" fontId="26" fillId="2" borderId="7" xfId="6" applyFont="1" applyFill="1" applyBorder="1"/>
    <xf numFmtId="0" fontId="120" fillId="2" borderId="17" xfId="6" applyFont="1" applyFill="1" applyBorder="1" applyAlignment="1">
      <alignment horizontal="right" vertical="center" wrapText="1"/>
    </xf>
    <xf numFmtId="0" fontId="120" fillId="2" borderId="7" xfId="6" applyFont="1" applyFill="1" applyBorder="1" applyAlignment="1">
      <alignment horizontal="right" vertical="center" wrapText="1"/>
    </xf>
    <xf numFmtId="0" fontId="210" fillId="2" borderId="7" xfId="6" applyFont="1" applyFill="1" applyBorder="1" applyAlignment="1">
      <alignment horizontal="right" vertical="center" wrapText="1"/>
    </xf>
    <xf numFmtId="0" fontId="214" fillId="2" borderId="0" xfId="1" applyFont="1" applyFill="1" applyAlignment="1">
      <alignment horizontal="right"/>
    </xf>
    <xf numFmtId="0" fontId="55" fillId="2" borderId="0" xfId="1" applyFont="1" applyFill="1" applyAlignment="1">
      <alignment horizontal="right"/>
    </xf>
    <xf numFmtId="3" fontId="13" fillId="2" borderId="7" xfId="6" applyNumberFormat="1" applyFill="1" applyBorder="1"/>
    <xf numFmtId="3" fontId="191" fillId="13" borderId="17" xfId="13" applyNumberFormat="1" applyFont="1" applyFill="1" applyBorder="1"/>
    <xf numFmtId="3" fontId="191" fillId="13" borderId="18" xfId="13" applyNumberFormat="1" applyFont="1" applyFill="1" applyBorder="1"/>
    <xf numFmtId="3" fontId="215" fillId="2" borderId="7" xfId="6" applyNumberFormat="1" applyFont="1" applyFill="1" applyBorder="1"/>
    <xf numFmtId="3" fontId="215" fillId="13" borderId="18" xfId="13" applyNumberFormat="1" applyFont="1" applyFill="1" applyBorder="1"/>
    <xf numFmtId="3" fontId="42" fillId="13" borderId="18" xfId="13" applyNumberFormat="1" applyFont="1" applyFill="1" applyBorder="1" applyAlignment="1">
      <alignment wrapText="1"/>
    </xf>
    <xf numFmtId="3" fontId="75" fillId="2" borderId="0" xfId="1" applyNumberFormat="1" applyFont="1" applyFill="1" applyAlignment="1">
      <alignment horizontal="right"/>
    </xf>
    <xf numFmtId="0" fontId="187" fillId="2" borderId="0" xfId="1" applyFont="1" applyFill="1" applyAlignment="1">
      <alignment vertical="center"/>
    </xf>
    <xf numFmtId="0" fontId="114" fillId="2" borderId="0" xfId="1" applyFont="1" applyFill="1" applyAlignment="1">
      <alignment vertical="center" wrapText="1"/>
    </xf>
    <xf numFmtId="0" fontId="13" fillId="2" borderId="7" xfId="6" applyFill="1" applyBorder="1"/>
    <xf numFmtId="3" fontId="77" fillId="2" borderId="7" xfId="6" applyNumberFormat="1" applyFont="1" applyFill="1" applyBorder="1" applyAlignment="1">
      <alignment horizontal="right" vertical="center"/>
    </xf>
    <xf numFmtId="3" fontId="76" fillId="2" borderId="7" xfId="6" applyNumberFormat="1" applyFont="1" applyFill="1" applyBorder="1" applyAlignment="1">
      <alignment horizontal="right" vertical="center"/>
    </xf>
    <xf numFmtId="0" fontId="13" fillId="11" borderId="7" xfId="13" applyFill="1" applyBorder="1" applyAlignment="1">
      <alignment vertical="center"/>
    </xf>
    <xf numFmtId="3" fontId="74" fillId="2" borderId="7" xfId="6" applyNumberFormat="1" applyFont="1" applyFill="1" applyBorder="1" applyAlignment="1">
      <alignment horizontal="right" vertical="center"/>
    </xf>
    <xf numFmtId="3" fontId="42" fillId="2" borderId="7" xfId="6" applyNumberFormat="1" applyFont="1" applyFill="1" applyBorder="1" applyAlignment="1">
      <alignment horizontal="right" vertical="center"/>
    </xf>
    <xf numFmtId="0" fontId="31" fillId="2" borderId="0" xfId="13" applyFont="1" applyFill="1" applyAlignment="1">
      <alignment vertical="center"/>
    </xf>
    <xf numFmtId="0" fontId="21" fillId="2" borderId="16" xfId="13" applyFont="1" applyFill="1" applyBorder="1"/>
    <xf numFmtId="0" fontId="26" fillId="2" borderId="7" xfId="13" applyFont="1" applyFill="1" applyBorder="1" applyAlignment="1">
      <alignment vertical="center"/>
    </xf>
    <xf numFmtId="0" fontId="21" fillId="2" borderId="6" xfId="13" applyFont="1" applyFill="1" applyBorder="1"/>
    <xf numFmtId="20" fontId="25" fillId="2" borderId="7" xfId="13" quotePrefix="1" applyNumberFormat="1" applyFont="1" applyFill="1" applyBorder="1"/>
    <xf numFmtId="0" fontId="25" fillId="2" borderId="7" xfId="13" applyFont="1" applyFill="1" applyBorder="1" applyAlignment="1">
      <alignment horizontal="right" vertical="center" wrapText="1"/>
    </xf>
    <xf numFmtId="0" fontId="25" fillId="2" borderId="7" xfId="13" applyFont="1" applyFill="1" applyBorder="1" applyAlignment="1">
      <alignment horizontal="right" vertical="center"/>
    </xf>
    <xf numFmtId="9" fontId="31" fillId="2" borderId="7" xfId="5" applyFont="1" applyFill="1" applyBorder="1" applyAlignment="1">
      <alignment horizontal="right" vertical="center"/>
    </xf>
    <xf numFmtId="0" fontId="21" fillId="2" borderId="7" xfId="13" applyFont="1" applyFill="1" applyBorder="1" applyAlignment="1">
      <alignment vertical="center" wrapText="1"/>
    </xf>
    <xf numFmtId="0" fontId="25" fillId="2" borderId="7" xfId="13" applyFont="1" applyFill="1" applyBorder="1" applyAlignment="1">
      <alignment horizontal="right" vertical="top" wrapText="1"/>
    </xf>
    <xf numFmtId="0" fontId="25" fillId="2" borderId="7" xfId="13" applyFont="1" applyFill="1" applyBorder="1" applyAlignment="1">
      <alignment horizontal="right" vertical="top"/>
    </xf>
    <xf numFmtId="9" fontId="31" fillId="2" borderId="7" xfId="5" applyFont="1" applyFill="1" applyBorder="1" applyAlignment="1">
      <alignment horizontal="right" vertical="top"/>
    </xf>
    <xf numFmtId="0" fontId="25" fillId="2" borderId="7" xfId="13" applyFont="1" applyFill="1" applyBorder="1" applyAlignment="1">
      <alignment vertical="center" wrapText="1"/>
    </xf>
    <xf numFmtId="3" fontId="25" fillId="2" borderId="7" xfId="13" applyNumberFormat="1" applyFont="1" applyFill="1" applyBorder="1"/>
    <xf numFmtId="0" fontId="21" fillId="2" borderId="7" xfId="13" applyFont="1" applyFill="1" applyBorder="1"/>
    <xf numFmtId="20" fontId="21" fillId="2" borderId="7" xfId="13" quotePrefix="1" applyNumberFormat="1" applyFont="1" applyFill="1" applyBorder="1"/>
    <xf numFmtId="9" fontId="31" fillId="2" borderId="7" xfId="5" applyFont="1" applyFill="1" applyBorder="1"/>
    <xf numFmtId="0" fontId="25" fillId="2" borderId="7" xfId="13" applyFont="1" applyFill="1" applyBorder="1"/>
    <xf numFmtId="3" fontId="21" fillId="2" borderId="7" xfId="13" applyNumberFormat="1" applyFont="1" applyFill="1" applyBorder="1"/>
    <xf numFmtId="9" fontId="17" fillId="2" borderId="7" xfId="5" applyFont="1" applyFill="1" applyBorder="1"/>
    <xf numFmtId="0" fontId="25" fillId="2" borderId="7" xfId="13" applyFont="1" applyFill="1" applyBorder="1" applyAlignment="1">
      <alignment vertical="center"/>
    </xf>
    <xf numFmtId="0" fontId="21" fillId="2" borderId="7" xfId="13" applyFont="1" applyFill="1" applyBorder="1" applyAlignment="1">
      <alignment vertical="center"/>
    </xf>
    <xf numFmtId="0" fontId="25" fillId="0" borderId="7" xfId="13" applyFont="1" applyBorder="1" applyAlignment="1">
      <alignment vertical="center"/>
    </xf>
    <xf numFmtId="0" fontId="21" fillId="0" borderId="7" xfId="13" applyFont="1" applyBorder="1" applyAlignment="1">
      <alignment vertical="center"/>
    </xf>
    <xf numFmtId="9" fontId="17" fillId="0" borderId="7" xfId="5" applyFont="1" applyFill="1" applyBorder="1"/>
    <xf numFmtId="3" fontId="28" fillId="0" borderId="7" xfId="13" applyNumberFormat="1" applyFont="1" applyBorder="1"/>
    <xf numFmtId="3" fontId="25" fillId="0" borderId="7" xfId="13" applyNumberFormat="1" applyFont="1" applyBorder="1"/>
    <xf numFmtId="0" fontId="25" fillId="6" borderId="7" xfId="13" applyFont="1" applyFill="1" applyBorder="1" applyAlignment="1">
      <alignment vertical="center"/>
    </xf>
    <xf numFmtId="9" fontId="21" fillId="6" borderId="7" xfId="5" applyFont="1" applyFill="1" applyBorder="1" applyAlignment="1">
      <alignment vertical="center"/>
    </xf>
    <xf numFmtId="3" fontId="21" fillId="6" borderId="7" xfId="13" applyNumberFormat="1" applyFont="1" applyFill="1" applyBorder="1"/>
    <xf numFmtId="9" fontId="17" fillId="6" borderId="7" xfId="5" applyFont="1" applyFill="1" applyBorder="1"/>
    <xf numFmtId="0" fontId="21" fillId="6" borderId="7" xfId="13" applyFont="1" applyFill="1" applyBorder="1" applyAlignment="1">
      <alignment vertical="center"/>
    </xf>
    <xf numFmtId="165" fontId="21" fillId="6" borderId="7" xfId="5" applyNumberFormat="1" applyFont="1" applyFill="1" applyBorder="1" applyAlignment="1">
      <alignment vertical="center"/>
    </xf>
    <xf numFmtId="3" fontId="25" fillId="6" borderId="7" xfId="13" applyNumberFormat="1" applyFont="1" applyFill="1" applyBorder="1"/>
    <xf numFmtId="3" fontId="25" fillId="2" borderId="7" xfId="13" applyNumberFormat="1" applyFont="1" applyFill="1" applyBorder="1" applyAlignment="1">
      <alignment vertical="center"/>
    </xf>
    <xf numFmtId="9" fontId="31" fillId="2" borderId="7" xfId="5" applyFont="1" applyFill="1" applyBorder="1" applyAlignment="1">
      <alignment vertical="center"/>
    </xf>
    <xf numFmtId="0" fontId="210" fillId="2" borderId="7" xfId="6" applyFont="1" applyFill="1" applyBorder="1" applyAlignment="1">
      <alignment horizontal="right" vertical="center"/>
    </xf>
    <xf numFmtId="3" fontId="217" fillId="2" borderId="7" xfId="1" applyNumberFormat="1" applyFont="1" applyFill="1" applyBorder="1"/>
    <xf numFmtId="3" fontId="213" fillId="13" borderId="7" xfId="13" applyNumberFormat="1" applyFont="1" applyFill="1" applyBorder="1"/>
    <xf numFmtId="3" fontId="213" fillId="0" borderId="7" xfId="13" applyNumberFormat="1" applyFont="1" applyBorder="1"/>
    <xf numFmtId="0" fontId="213" fillId="13" borderId="7" xfId="13" applyFont="1" applyFill="1" applyBorder="1"/>
    <xf numFmtId="3" fontId="212" fillId="13" borderId="7" xfId="13" applyNumberFormat="1" applyFont="1" applyFill="1" applyBorder="1"/>
    <xf numFmtId="3" fontId="43" fillId="2" borderId="7" xfId="6" applyNumberFormat="1" applyFont="1" applyFill="1" applyBorder="1" applyAlignment="1">
      <alignment horizontal="right" vertical="center"/>
    </xf>
    <xf numFmtId="0" fontId="80" fillId="0" borderId="7" xfId="6" applyFont="1" applyBorder="1"/>
    <xf numFmtId="3" fontId="28" fillId="2" borderId="0" xfId="6" applyNumberFormat="1" applyFont="1" applyFill="1" applyAlignment="1">
      <alignment horizontal="left" vertical="center" wrapText="1"/>
    </xf>
    <xf numFmtId="14" fontId="116" fillId="2" borderId="0" xfId="1" applyNumberFormat="1" applyFont="1" applyFill="1" applyAlignment="1">
      <alignment horizontal="left" vertical="center"/>
    </xf>
    <xf numFmtId="3" fontId="28" fillId="2" borderId="0" xfId="6" applyNumberFormat="1" applyFont="1" applyFill="1" applyAlignment="1">
      <alignment horizontal="right" vertical="center"/>
    </xf>
    <xf numFmtId="3" fontId="28" fillId="2" borderId="0" xfId="6" applyNumberFormat="1" applyFont="1" applyFill="1" applyAlignment="1">
      <alignment horizontal="left" vertical="center"/>
    </xf>
    <xf numFmtId="0" fontId="215" fillId="2" borderId="7" xfId="6" applyFont="1" applyFill="1" applyBorder="1"/>
    <xf numFmtId="3" fontId="215" fillId="2" borderId="7" xfId="6" applyNumberFormat="1" applyFont="1" applyFill="1" applyBorder="1" applyAlignment="1">
      <alignment horizontal="right" vertical="center"/>
    </xf>
    <xf numFmtId="3" fontId="218" fillId="2" borderId="0" xfId="6" applyNumberFormat="1" applyFont="1" applyFill="1" applyAlignment="1">
      <alignment horizontal="right" vertical="center"/>
    </xf>
    <xf numFmtId="3" fontId="42" fillId="2" borderId="7" xfId="1" applyNumberFormat="1" applyFont="1" applyFill="1" applyBorder="1" applyAlignment="1">
      <alignment horizontal="right" vertical="center" wrapText="1"/>
    </xf>
    <xf numFmtId="3" fontId="13" fillId="2" borderId="0" xfId="1" applyNumberFormat="1" applyFill="1" applyAlignment="1">
      <alignment horizontal="right"/>
    </xf>
    <xf numFmtId="3" fontId="212" fillId="13" borderId="7" xfId="13" applyNumberFormat="1" applyFont="1" applyFill="1" applyBorder="1" applyAlignment="1">
      <alignment wrapText="1"/>
    </xf>
    <xf numFmtId="3" fontId="42" fillId="2" borderId="7" xfId="6" applyNumberFormat="1" applyFont="1" applyFill="1" applyBorder="1"/>
    <xf numFmtId="3" fontId="13" fillId="13" borderId="7" xfId="13" applyNumberFormat="1" applyFill="1" applyBorder="1"/>
    <xf numFmtId="0" fontId="42" fillId="2" borderId="7" xfId="6" applyFont="1" applyFill="1" applyBorder="1" applyAlignment="1">
      <alignment horizontal="right" vertical="center"/>
    </xf>
    <xf numFmtId="3" fontId="213" fillId="2" borderId="7" xfId="6" applyNumberFormat="1" applyFont="1" applyFill="1" applyBorder="1" applyAlignment="1">
      <alignment horizontal="right" vertical="center"/>
    </xf>
    <xf numFmtId="3" fontId="13" fillId="2" borderId="7" xfId="6" applyNumberFormat="1" applyFill="1" applyBorder="1" applyAlignment="1">
      <alignment horizontal="right" vertical="center"/>
    </xf>
    <xf numFmtId="0" fontId="13" fillId="0" borderId="7" xfId="13" applyBorder="1"/>
    <xf numFmtId="3" fontId="212" fillId="2" borderId="7" xfId="6" applyNumberFormat="1" applyFont="1" applyFill="1" applyBorder="1" applyAlignment="1">
      <alignment horizontal="right" vertical="center"/>
    </xf>
    <xf numFmtId="0" fontId="212" fillId="13" borderId="7" xfId="13" applyFont="1" applyFill="1" applyBorder="1"/>
    <xf numFmtId="3" fontId="213" fillId="2" borderId="7" xfId="6" applyNumberFormat="1" applyFont="1" applyFill="1" applyBorder="1"/>
    <xf numFmtId="0" fontId="13" fillId="2" borderId="7" xfId="6" quotePrefix="1" applyFill="1" applyBorder="1"/>
    <xf numFmtId="3" fontId="212" fillId="2" borderId="7" xfId="6" applyNumberFormat="1" applyFont="1" applyFill="1" applyBorder="1"/>
    <xf numFmtId="0" fontId="50" fillId="6" borderId="7" xfId="13" applyFont="1" applyFill="1" applyBorder="1" applyAlignment="1">
      <alignment horizontal="left" wrapText="1"/>
    </xf>
    <xf numFmtId="0" fontId="26" fillId="6" borderId="76" xfId="13" applyFont="1" applyFill="1" applyBorder="1" applyAlignment="1">
      <alignment horizontal="center" wrapText="1"/>
    </xf>
    <xf numFmtId="4" fontId="13" fillId="2" borderId="0" xfId="1" applyNumberFormat="1" applyFill="1"/>
    <xf numFmtId="0" fontId="25" fillId="2" borderId="6" xfId="13" applyFont="1" applyFill="1" applyBorder="1" applyAlignment="1">
      <alignment horizontal="right" vertical="top" wrapText="1"/>
    </xf>
    <xf numFmtId="9" fontId="21" fillId="2" borderId="6" xfId="5" applyFont="1" applyFill="1" applyBorder="1" applyAlignment="1">
      <alignment horizontal="right" vertical="center" wrapText="1"/>
    </xf>
    <xf numFmtId="0" fontId="42" fillId="6" borderId="7" xfId="13" applyFont="1" applyFill="1" applyBorder="1" applyAlignment="1">
      <alignment vertical="center"/>
    </xf>
    <xf numFmtId="3" fontId="42" fillId="6" borderId="7" xfId="13" applyNumberFormat="1" applyFont="1" applyFill="1" applyBorder="1" applyAlignment="1">
      <alignment vertical="center"/>
    </xf>
    <xf numFmtId="3" fontId="13" fillId="6" borderId="7" xfId="13" applyNumberFormat="1" applyFill="1" applyBorder="1" applyAlignment="1">
      <alignment vertical="center"/>
    </xf>
    <xf numFmtId="3" fontId="42" fillId="6" borderId="7" xfId="13" applyNumberFormat="1" applyFont="1" applyFill="1" applyBorder="1"/>
    <xf numFmtId="9" fontId="21" fillId="6" borderId="7" xfId="5" applyFont="1" applyFill="1" applyBorder="1" applyAlignment="1">
      <alignment horizontal="right"/>
    </xf>
    <xf numFmtId="0" fontId="50" fillId="0" borderId="0" xfId="6" applyFont="1" applyAlignment="1">
      <alignment vertical="center"/>
    </xf>
    <xf numFmtId="3" fontId="21" fillId="2" borderId="7" xfId="13" applyNumberFormat="1" applyFont="1" applyFill="1" applyBorder="1" applyAlignment="1">
      <alignment horizontal="right" vertical="center"/>
    </xf>
    <xf numFmtId="10" fontId="21" fillId="2" borderId="7" xfId="5" applyNumberFormat="1" applyFont="1" applyFill="1" applyBorder="1" applyAlignment="1">
      <alignment horizontal="right" vertical="center"/>
    </xf>
    <xf numFmtId="3" fontId="25" fillId="2" borderId="7" xfId="13" applyNumberFormat="1" applyFont="1" applyFill="1" applyBorder="1" applyAlignment="1">
      <alignment horizontal="right" vertical="center"/>
    </xf>
    <xf numFmtId="0" fontId="13" fillId="0" borderId="0" xfId="6" applyAlignment="1" applyProtection="1">
      <alignment vertical="center"/>
      <protection locked="0"/>
    </xf>
    <xf numFmtId="0" fontId="21" fillId="0" borderId="0" xfId="13" applyFont="1" applyProtection="1">
      <protection locked="0"/>
    </xf>
    <xf numFmtId="0" fontId="105" fillId="0" borderId="0" xfId="13" applyFont="1" applyAlignment="1" applyProtection="1">
      <alignment vertical="center" wrapText="1"/>
      <protection locked="0"/>
    </xf>
    <xf numFmtId="0" fontId="21" fillId="0" borderId="0" xfId="13" applyFont="1" applyAlignment="1" applyProtection="1">
      <alignment vertical="center" wrapText="1"/>
      <protection locked="0"/>
    </xf>
    <xf numFmtId="0" fontId="21" fillId="0" borderId="7" xfId="13" applyFont="1" applyBorder="1" applyAlignment="1" applyProtection="1">
      <alignment vertical="center"/>
      <protection locked="0"/>
    </xf>
    <xf numFmtId="3" fontId="21" fillId="0" borderId="7" xfId="1" applyNumberFormat="1" applyFont="1" applyBorder="1"/>
    <xf numFmtId="0" fontId="106" fillId="0" borderId="0" xfId="13" applyFont="1" applyAlignment="1" applyProtection="1">
      <alignment vertical="center"/>
      <protection locked="0"/>
    </xf>
    <xf numFmtId="0" fontId="107" fillId="0" borderId="0" xfId="13" applyFont="1" applyAlignment="1" applyProtection="1">
      <alignment vertical="center"/>
      <protection locked="0"/>
    </xf>
    <xf numFmtId="0" fontId="32" fillId="0" borderId="0" xfId="13" applyFont="1" applyAlignment="1" applyProtection="1">
      <alignment vertical="center"/>
      <protection locked="0"/>
    </xf>
    <xf numFmtId="0" fontId="19" fillId="0" borderId="0" xfId="1" applyFont="1" applyAlignment="1">
      <alignment vertical="center"/>
    </xf>
    <xf numFmtId="0" fontId="50" fillId="0" borderId="0" xfId="0" applyFont="1"/>
    <xf numFmtId="9" fontId="25" fillId="2" borderId="7" xfId="9" applyFont="1" applyFill="1" applyBorder="1" applyAlignment="1"/>
    <xf numFmtId="9" fontId="53" fillId="2" borderId="7" xfId="7" applyNumberFormat="1" applyFont="1" applyFill="1" applyBorder="1"/>
    <xf numFmtId="9" fontId="50" fillId="2" borderId="7" xfId="5" applyFont="1" applyFill="1" applyBorder="1" applyAlignment="1">
      <alignment horizontal="right"/>
    </xf>
    <xf numFmtId="9" fontId="53" fillId="2" borderId="7" xfId="5" applyFont="1" applyFill="1" applyBorder="1" applyAlignment="1"/>
    <xf numFmtId="0" fontId="53" fillId="2" borderId="0" xfId="6" applyFont="1" applyFill="1" applyAlignment="1">
      <alignment vertical="center"/>
    </xf>
    <xf numFmtId="0" fontId="25" fillId="2" borderId="7" xfId="6" applyFont="1" applyFill="1" applyBorder="1" applyAlignment="1">
      <alignment vertical="center" wrapText="1"/>
    </xf>
    <xf numFmtId="0" fontId="62" fillId="2" borderId="7" xfId="6" applyFont="1" applyFill="1" applyBorder="1" applyAlignment="1">
      <alignment horizontal="center" vertical="center" wrapText="1"/>
    </xf>
    <xf numFmtId="0" fontId="26" fillId="13" borderId="7" xfId="6" applyFont="1" applyFill="1" applyBorder="1"/>
    <xf numFmtId="165" fontId="13" fillId="2" borderId="7" xfId="5" applyNumberFormat="1" applyFill="1" applyBorder="1" applyAlignment="1">
      <alignment horizontal="center"/>
    </xf>
    <xf numFmtId="165" fontId="13" fillId="2" borderId="7" xfId="5" applyNumberFormat="1" applyFont="1" applyFill="1" applyBorder="1" applyAlignment="1">
      <alignment horizontal="center"/>
    </xf>
    <xf numFmtId="0" fontId="50" fillId="2" borderId="0" xfId="6" applyFont="1" applyFill="1"/>
    <xf numFmtId="0" fontId="30" fillId="2" borderId="0" xfId="6" applyFont="1" applyFill="1"/>
    <xf numFmtId="0" fontId="14" fillId="2" borderId="7" xfId="6" applyFont="1" applyFill="1" applyBorder="1" applyAlignment="1">
      <alignment vertical="center" wrapText="1"/>
    </xf>
    <xf numFmtId="0" fontId="26" fillId="2" borderId="7" xfId="6" applyFont="1" applyFill="1" applyBorder="1" applyAlignment="1">
      <alignment horizontal="right" vertical="center"/>
    </xf>
    <xf numFmtId="9" fontId="26" fillId="2" borderId="7" xfId="9" applyFont="1" applyFill="1" applyBorder="1" applyAlignment="1"/>
    <xf numFmtId="3" fontId="14" fillId="2" borderId="7" xfId="1" applyNumberFormat="1" applyFont="1" applyFill="1" applyBorder="1"/>
    <xf numFmtId="3" fontId="26" fillId="2" borderId="7" xfId="7" applyNumberFormat="1" applyFont="1" applyFill="1" applyBorder="1" applyAlignment="1">
      <alignment horizontal="right"/>
    </xf>
    <xf numFmtId="0" fontId="26" fillId="2" borderId="0" xfId="6" applyFont="1" applyFill="1" applyAlignment="1">
      <alignment horizontal="right" vertical="center"/>
    </xf>
    <xf numFmtId="3" fontId="14" fillId="2" borderId="0" xfId="1" applyNumberFormat="1" applyFont="1" applyFill="1"/>
    <xf numFmtId="0" fontId="26" fillId="2" borderId="7" xfId="6" applyFont="1" applyFill="1" applyBorder="1" applyAlignment="1">
      <alignment horizontal="right" vertical="center" wrapText="1"/>
    </xf>
    <xf numFmtId="0" fontId="25" fillId="2" borderId="16" xfId="13" applyFont="1" applyFill="1" applyBorder="1"/>
    <xf numFmtId="49" fontId="31" fillId="2" borderId="78" xfId="13" applyNumberFormat="1" applyFont="1" applyFill="1" applyBorder="1"/>
    <xf numFmtId="168" fontId="17" fillId="2" borderId="37" xfId="26" applyNumberFormat="1" applyFont="1" applyFill="1" applyBorder="1"/>
    <xf numFmtId="3" fontId="25" fillId="2" borderId="37" xfId="13" applyNumberFormat="1" applyFont="1" applyFill="1" applyBorder="1"/>
    <xf numFmtId="3" fontId="180" fillId="2" borderId="78" xfId="13" applyNumberFormat="1" applyFont="1" applyFill="1" applyBorder="1"/>
    <xf numFmtId="0" fontId="17" fillId="2" borderId="16" xfId="13" applyFont="1" applyFill="1" applyBorder="1" applyAlignment="1">
      <alignment wrapText="1"/>
    </xf>
    <xf numFmtId="49" fontId="31" fillId="2" borderId="71" xfId="13" applyNumberFormat="1" applyFont="1" applyFill="1" applyBorder="1"/>
    <xf numFmtId="168" fontId="17" fillId="2" borderId="17" xfId="26" applyNumberFormat="1" applyFont="1" applyFill="1" applyBorder="1"/>
    <xf numFmtId="3" fontId="25" fillId="2" borderId="71" xfId="13" applyNumberFormat="1" applyFont="1" applyFill="1" applyBorder="1"/>
    <xf numFmtId="3" fontId="25" fillId="2" borderId="17" xfId="13" applyNumberFormat="1" applyFont="1" applyFill="1" applyBorder="1"/>
    <xf numFmtId="3" fontId="180" fillId="2" borderId="71" xfId="13" applyNumberFormat="1" applyFont="1" applyFill="1" applyBorder="1"/>
    <xf numFmtId="0" fontId="17" fillId="2" borderId="7" xfId="13" applyFont="1" applyFill="1" applyBorder="1" applyAlignment="1">
      <alignment wrapText="1"/>
    </xf>
    <xf numFmtId="3" fontId="63" fillId="2" borderId="78" xfId="13" applyNumberFormat="1" applyFont="1" applyFill="1" applyBorder="1"/>
    <xf numFmtId="3" fontId="189" fillId="2" borderId="78" xfId="13" applyNumberFormat="1" applyFont="1" applyFill="1" applyBorder="1"/>
    <xf numFmtId="3" fontId="185" fillId="2" borderId="38" xfId="13" applyNumberFormat="1" applyFont="1" applyFill="1" applyBorder="1"/>
    <xf numFmtId="3" fontId="181" fillId="2" borderId="0" xfId="13" applyNumberFormat="1" applyFont="1" applyFill="1"/>
    <xf numFmtId="0" fontId="186" fillId="2" borderId="38" xfId="25" applyFont="1" applyFill="1" applyBorder="1"/>
    <xf numFmtId="3" fontId="185" fillId="2" borderId="18" xfId="13" applyNumberFormat="1" applyFont="1" applyFill="1" applyBorder="1"/>
    <xf numFmtId="3" fontId="181" fillId="2" borderId="21" xfId="13" applyNumberFormat="1" applyFont="1" applyFill="1" applyBorder="1"/>
    <xf numFmtId="3" fontId="17" fillId="2" borderId="6" xfId="13" applyNumberFormat="1" applyFont="1" applyFill="1" applyBorder="1"/>
    <xf numFmtId="9" fontId="23" fillId="2" borderId="16" xfId="5" applyFont="1" applyFill="1" applyBorder="1" applyAlignment="1">
      <alignment wrapText="1"/>
    </xf>
    <xf numFmtId="49" fontId="178" fillId="2" borderId="78" xfId="5" applyNumberFormat="1" applyFont="1" applyFill="1" applyBorder="1" applyAlignment="1">
      <alignment wrapText="1"/>
    </xf>
    <xf numFmtId="168" fontId="177" fillId="2" borderId="37" xfId="26" applyNumberFormat="1" applyFont="1" applyFill="1" applyBorder="1" applyAlignment="1">
      <alignment wrapText="1"/>
    </xf>
    <xf numFmtId="3" fontId="23" fillId="2" borderId="78" xfId="13" applyNumberFormat="1" applyFont="1" applyFill="1" applyBorder="1"/>
    <xf numFmtId="3" fontId="12" fillId="2" borderId="78" xfId="13" applyNumberFormat="1" applyFont="1" applyFill="1" applyBorder="1" applyAlignment="1">
      <alignment horizontal="left"/>
    </xf>
    <xf numFmtId="3" fontId="23" fillId="2" borderId="37" xfId="13" applyNumberFormat="1" applyFont="1" applyFill="1" applyBorder="1"/>
    <xf numFmtId="9" fontId="175" fillId="2" borderId="12" xfId="5" applyFont="1" applyFill="1" applyBorder="1" applyAlignment="1">
      <alignment wrapText="1"/>
    </xf>
    <xf numFmtId="49" fontId="176" fillId="2" borderId="0" xfId="5" applyNumberFormat="1" applyFont="1" applyFill="1" applyBorder="1" applyAlignment="1">
      <alignment wrapText="1"/>
    </xf>
    <xf numFmtId="168" fontId="175" fillId="2" borderId="38" xfId="26" applyNumberFormat="1" applyFont="1" applyFill="1" applyBorder="1" applyAlignment="1">
      <alignment wrapText="1"/>
    </xf>
    <xf numFmtId="3" fontId="204" fillId="2" borderId="0" xfId="13" applyNumberFormat="1" applyFont="1" applyFill="1"/>
    <xf numFmtId="3" fontId="175" fillId="2" borderId="38" xfId="13" applyNumberFormat="1" applyFont="1" applyFill="1" applyBorder="1"/>
    <xf numFmtId="3" fontId="175" fillId="2" borderId="0" xfId="13" applyNumberFormat="1" applyFont="1" applyFill="1"/>
    <xf numFmtId="3" fontId="205" fillId="2" borderId="0" xfId="13" applyNumberFormat="1" applyFont="1" applyFill="1"/>
    <xf numFmtId="9" fontId="175" fillId="2" borderId="6" xfId="5" applyFont="1" applyFill="1" applyBorder="1" applyAlignment="1">
      <alignment wrapText="1"/>
    </xf>
    <xf numFmtId="49" fontId="176" fillId="2" borderId="21" xfId="5" applyNumberFormat="1" applyFont="1" applyFill="1" applyBorder="1" applyAlignment="1">
      <alignment wrapText="1"/>
    </xf>
    <xf numFmtId="168" fontId="175" fillId="2" borderId="18" xfId="26" applyNumberFormat="1" applyFont="1" applyFill="1" applyBorder="1" applyAlignment="1">
      <alignment wrapText="1"/>
    </xf>
    <xf numFmtId="3" fontId="175" fillId="2" borderId="21" xfId="13" applyNumberFormat="1" applyFont="1" applyFill="1" applyBorder="1"/>
    <xf numFmtId="3" fontId="175" fillId="2" borderId="18" xfId="13" applyNumberFormat="1" applyFont="1" applyFill="1" applyBorder="1"/>
    <xf numFmtId="3" fontId="204" fillId="2" borderId="21" xfId="13" applyNumberFormat="1" applyFont="1" applyFill="1" applyBorder="1"/>
    <xf numFmtId="3" fontId="205" fillId="2" borderId="21" xfId="13" applyNumberFormat="1" applyFont="1" applyFill="1" applyBorder="1"/>
    <xf numFmtId="0" fontId="177" fillId="2" borderId="38" xfId="13" applyFont="1" applyFill="1" applyBorder="1"/>
    <xf numFmtId="0" fontId="23" fillId="2" borderId="16" xfId="13" applyFont="1" applyFill="1" applyBorder="1" applyAlignment="1">
      <alignment wrapText="1"/>
    </xf>
    <xf numFmtId="49" fontId="178" fillId="2" borderId="78" xfId="13" applyNumberFormat="1" applyFont="1" applyFill="1" applyBorder="1"/>
    <xf numFmtId="168" fontId="175" fillId="2" borderId="37" xfId="26" applyNumberFormat="1" applyFont="1" applyFill="1" applyBorder="1"/>
    <xf numFmtId="3" fontId="102" fillId="2" borderId="78" xfId="13" applyNumberFormat="1" applyFont="1" applyFill="1" applyBorder="1" applyAlignment="1">
      <alignment horizontal="left"/>
    </xf>
    <xf numFmtId="0" fontId="177" fillId="2" borderId="18" xfId="13" applyFont="1" applyFill="1" applyBorder="1"/>
    <xf numFmtId="0" fontId="23" fillId="2" borderId="7" xfId="13" applyFont="1" applyFill="1" applyBorder="1" applyAlignment="1">
      <alignment wrapText="1"/>
    </xf>
    <xf numFmtId="168" fontId="175" fillId="2" borderId="17" xfId="26" applyNumberFormat="1" applyFont="1" applyFill="1" applyBorder="1" applyAlignment="1">
      <alignment wrapText="1"/>
    </xf>
    <xf numFmtId="3" fontId="175" fillId="2" borderId="71" xfId="13" applyNumberFormat="1" applyFont="1" applyFill="1" applyBorder="1"/>
    <xf numFmtId="3" fontId="177" fillId="2" borderId="71" xfId="13" applyNumberFormat="1" applyFont="1" applyFill="1" applyBorder="1"/>
    <xf numFmtId="3" fontId="175" fillId="2" borderId="17" xfId="13" applyNumberFormat="1" applyFont="1" applyFill="1" applyBorder="1"/>
    <xf numFmtId="3" fontId="188" fillId="2" borderId="71" xfId="13" applyNumberFormat="1" applyFont="1" applyFill="1" applyBorder="1"/>
    <xf numFmtId="0" fontId="177" fillId="2" borderId="17" xfId="13" applyFont="1" applyFill="1" applyBorder="1" applyAlignment="1">
      <alignment wrapText="1"/>
    </xf>
    <xf numFmtId="9" fontId="23" fillId="2" borderId="7" xfId="5" applyFont="1" applyFill="1" applyBorder="1" applyAlignment="1">
      <alignment wrapText="1"/>
    </xf>
    <xf numFmtId="49" fontId="178" fillId="2" borderId="71" xfId="5" applyNumberFormat="1" applyFont="1" applyFill="1" applyBorder="1" applyAlignment="1">
      <alignment wrapText="1"/>
    </xf>
    <xf numFmtId="168" fontId="177" fillId="2" borderId="17" xfId="26" applyNumberFormat="1" applyFont="1" applyFill="1" applyBorder="1" applyAlignment="1">
      <alignment wrapText="1"/>
    </xf>
    <xf numFmtId="3" fontId="23" fillId="2" borderId="71" xfId="13" applyNumberFormat="1" applyFont="1" applyFill="1" applyBorder="1"/>
    <xf numFmtId="3" fontId="23" fillId="2" borderId="17" xfId="13" applyNumberFormat="1" applyFont="1" applyFill="1" applyBorder="1"/>
    <xf numFmtId="0" fontId="64" fillId="4" borderId="16" xfId="13" applyFont="1" applyFill="1" applyBorder="1"/>
    <xf numFmtId="0" fontId="25" fillId="4" borderId="6" xfId="13" applyFont="1" applyFill="1" applyBorder="1" applyAlignment="1">
      <alignment wrapText="1"/>
    </xf>
    <xf numFmtId="0" fontId="31" fillId="4" borderId="36" xfId="13" applyFont="1" applyFill="1" applyBorder="1"/>
    <xf numFmtId="168" fontId="17" fillId="4" borderId="37" xfId="26" applyNumberFormat="1" applyFont="1" applyFill="1" applyBorder="1"/>
    <xf numFmtId="0" fontId="31" fillId="4" borderId="80" xfId="13" applyFont="1" applyFill="1" applyBorder="1"/>
    <xf numFmtId="168" fontId="17" fillId="4" borderId="18" xfId="26" applyNumberFormat="1" applyFont="1" applyFill="1" applyBorder="1" applyAlignment="1">
      <alignment horizontal="center" wrapText="1"/>
    </xf>
    <xf numFmtId="0" fontId="25" fillId="4" borderId="80" xfId="13" applyFont="1" applyFill="1" applyBorder="1" applyAlignment="1">
      <alignment horizontal="center" wrapText="1"/>
    </xf>
    <xf numFmtId="0" fontId="25" fillId="4" borderId="21" xfId="13" applyFont="1" applyFill="1" applyBorder="1" applyAlignment="1">
      <alignment horizontal="center" wrapText="1"/>
    </xf>
    <xf numFmtId="0" fontId="25" fillId="4" borderId="18" xfId="13" applyFont="1" applyFill="1" applyBorder="1" applyAlignment="1">
      <alignment horizontal="center" wrapText="1"/>
    </xf>
    <xf numFmtId="0" fontId="180" fillId="4" borderId="80" xfId="13" applyFont="1" applyFill="1" applyBorder="1" applyAlignment="1">
      <alignment horizontal="center" wrapText="1"/>
    </xf>
    <xf numFmtId="0" fontId="180" fillId="4" borderId="21" xfId="13" applyFont="1" applyFill="1" applyBorder="1" applyAlignment="1">
      <alignment horizontal="center" wrapText="1"/>
    </xf>
    <xf numFmtId="0" fontId="180" fillId="4" borderId="18" xfId="13" applyFont="1" applyFill="1" applyBorder="1" applyAlignment="1">
      <alignment horizontal="center" wrapText="1"/>
    </xf>
    <xf numFmtId="0" fontId="17" fillId="4" borderId="16" xfId="13" applyFont="1" applyFill="1" applyBorder="1"/>
    <xf numFmtId="0" fontId="31" fillId="4" borderId="6" xfId="13" applyFont="1" applyFill="1" applyBorder="1" applyAlignment="1">
      <alignment wrapText="1"/>
    </xf>
    <xf numFmtId="0" fontId="118" fillId="4" borderId="80" xfId="13" applyFont="1" applyFill="1" applyBorder="1" applyAlignment="1">
      <alignment horizontal="center" wrapText="1"/>
    </xf>
    <xf numFmtId="0" fontId="118" fillId="4" borderId="21" xfId="13" applyFont="1" applyFill="1" applyBorder="1" applyAlignment="1">
      <alignment horizontal="center" wrapText="1"/>
    </xf>
    <xf numFmtId="0" fontId="118" fillId="4" borderId="18" xfId="13" applyFont="1" applyFill="1" applyBorder="1" applyAlignment="1">
      <alignment horizontal="center" wrapText="1"/>
    </xf>
    <xf numFmtId="0" fontId="183" fillId="4" borderId="16" xfId="13" applyFont="1" applyFill="1" applyBorder="1"/>
    <xf numFmtId="0" fontId="178" fillId="4" borderId="36" xfId="13" applyFont="1" applyFill="1" applyBorder="1"/>
    <xf numFmtId="168" fontId="177" fillId="4" borderId="37" xfId="26" applyNumberFormat="1" applyFont="1" applyFill="1" applyBorder="1"/>
    <xf numFmtId="0" fontId="23" fillId="4" borderId="6" xfId="13" applyFont="1" applyFill="1" applyBorder="1" applyAlignment="1">
      <alignment wrapText="1"/>
    </xf>
    <xf numFmtId="0" fontId="178" fillId="4" borderId="80" xfId="13" applyFont="1" applyFill="1" applyBorder="1" applyAlignment="1">
      <alignment wrapText="1"/>
    </xf>
    <xf numFmtId="168" fontId="177" fillId="4" borderId="18" xfId="26" applyNumberFormat="1" applyFont="1" applyFill="1" applyBorder="1" applyAlignment="1">
      <alignment horizontal="center" wrapText="1"/>
    </xf>
    <xf numFmtId="0" fontId="23" fillId="4" borderId="80" xfId="13" applyFont="1" applyFill="1" applyBorder="1" applyAlignment="1">
      <alignment horizontal="center" wrapText="1"/>
    </xf>
    <xf numFmtId="0" fontId="23" fillId="4" borderId="21" xfId="13" applyFont="1" applyFill="1" applyBorder="1" applyAlignment="1">
      <alignment horizontal="center" wrapText="1"/>
    </xf>
    <xf numFmtId="0" fontId="23" fillId="4" borderId="18" xfId="13" applyFont="1" applyFill="1" applyBorder="1" applyAlignment="1">
      <alignment horizontal="center" wrapText="1"/>
    </xf>
    <xf numFmtId="0" fontId="21" fillId="0" borderId="7" xfId="13" applyFont="1" applyBorder="1"/>
    <xf numFmtId="0" fontId="12" fillId="0" borderId="0" xfId="0" applyFont="1"/>
    <xf numFmtId="0" fontId="220" fillId="19" borderId="8" xfId="13" applyFont="1" applyFill="1" applyBorder="1" applyAlignment="1">
      <alignment horizontal="left"/>
    </xf>
    <xf numFmtId="3" fontId="181" fillId="0" borderId="6" xfId="13" applyNumberFormat="1" applyFont="1" applyBorder="1"/>
    <xf numFmtId="3" fontId="181" fillId="19" borderId="6" xfId="13" applyNumberFormat="1" applyFont="1" applyFill="1" applyBorder="1"/>
    <xf numFmtId="4" fontId="181" fillId="0" borderId="6" xfId="13" applyNumberFormat="1" applyFont="1" applyBorder="1"/>
    <xf numFmtId="3" fontId="181" fillId="4" borderId="6" xfId="13" applyNumberFormat="1" applyFont="1" applyFill="1" applyBorder="1"/>
    <xf numFmtId="3" fontId="181" fillId="4" borderId="6" xfId="13" applyNumberFormat="1" applyFont="1" applyFill="1" applyBorder="1" applyAlignment="1">
      <alignment horizontal="right"/>
    </xf>
    <xf numFmtId="3" fontId="181" fillId="4" borderId="7" xfId="13" applyNumberFormat="1" applyFont="1" applyFill="1" applyBorder="1"/>
    <xf numFmtId="0" fontId="181" fillId="0" borderId="90" xfId="13" applyFont="1" applyBorder="1"/>
    <xf numFmtId="3" fontId="181" fillId="0" borderId="34" xfId="13" applyNumberFormat="1" applyFont="1" applyBorder="1"/>
    <xf numFmtId="0" fontId="181" fillId="0" borderId="0" xfId="13" applyFont="1"/>
    <xf numFmtId="170" fontId="181" fillId="0" borderId="0" xfId="13" applyNumberFormat="1" applyFont="1"/>
    <xf numFmtId="171" fontId="181" fillId="0" borderId="0" xfId="5" applyNumberFormat="1" applyFont="1"/>
    <xf numFmtId="0" fontId="220" fillId="0" borderId="8" xfId="13" applyFont="1" applyBorder="1" applyAlignment="1">
      <alignment horizontal="left"/>
    </xf>
    <xf numFmtId="0" fontId="120" fillId="2" borderId="7" xfId="1" applyFont="1" applyFill="1" applyBorder="1" applyAlignment="1">
      <alignment horizontal="left"/>
    </xf>
    <xf numFmtId="0" fontId="18" fillId="2" borderId="36" xfId="1" applyFont="1" applyFill="1" applyBorder="1" applyAlignment="1">
      <alignment wrapText="1"/>
    </xf>
    <xf numFmtId="0" fontId="126" fillId="2" borderId="7" xfId="1" applyFont="1" applyFill="1" applyBorder="1" applyAlignment="1">
      <alignment wrapText="1"/>
    </xf>
    <xf numFmtId="0" fontId="126" fillId="2" borderId="76" xfId="1" applyFont="1" applyFill="1" applyBorder="1" applyAlignment="1">
      <alignment wrapText="1"/>
    </xf>
    <xf numFmtId="0" fontId="26" fillId="2" borderId="7" xfId="1" applyFont="1" applyFill="1" applyBorder="1" applyAlignment="1">
      <alignment wrapText="1"/>
    </xf>
    <xf numFmtId="0" fontId="21" fillId="5" borderId="7" xfId="1" quotePrefix="1" applyFont="1" applyFill="1" applyBorder="1"/>
    <xf numFmtId="14" fontId="27" fillId="0" borderId="0" xfId="1" applyNumberFormat="1" applyFont="1"/>
    <xf numFmtId="0" fontId="26" fillId="6" borderId="7" xfId="13" applyFont="1" applyFill="1" applyBorder="1" applyAlignment="1">
      <alignment vertical="center"/>
    </xf>
    <xf numFmtId="0" fontId="26" fillId="6" borderId="7" xfId="13" applyFont="1" applyFill="1" applyBorder="1" applyAlignment="1">
      <alignment horizontal="center" vertical="center" wrapText="1"/>
    </xf>
    <xf numFmtId="3" fontId="14" fillId="0" borderId="0" xfId="1" applyNumberFormat="1" applyFont="1"/>
    <xf numFmtId="0" fontId="26" fillId="6" borderId="7" xfId="13" applyFont="1" applyFill="1" applyBorder="1" applyAlignment="1" applyProtection="1">
      <alignment vertical="center"/>
      <protection locked="0"/>
    </xf>
    <xf numFmtId="0" fontId="219" fillId="6" borderId="7" xfId="1" applyFont="1" applyFill="1" applyBorder="1" applyAlignment="1" applyProtection="1">
      <alignment horizontal="right" vertical="center"/>
      <protection locked="0"/>
    </xf>
    <xf numFmtId="0" fontId="26" fillId="6" borderId="7" xfId="13" applyFont="1" applyFill="1" applyBorder="1" applyAlignment="1" applyProtection="1">
      <alignment horizontal="right" vertical="center" wrapText="1"/>
      <protection locked="0"/>
    </xf>
    <xf numFmtId="165" fontId="21" fillId="0" borderId="7" xfId="5" applyNumberFormat="1" applyFont="1" applyBorder="1" applyAlignment="1" applyProtection="1">
      <alignment horizontal="right" vertical="center"/>
      <protection locked="0"/>
    </xf>
    <xf numFmtId="0" fontId="25" fillId="6" borderId="7" xfId="1" applyFont="1" applyFill="1" applyBorder="1" applyAlignment="1" applyProtection="1">
      <alignment vertical="center"/>
      <protection locked="0"/>
    </xf>
    <xf numFmtId="3" fontId="25" fillId="6" borderId="7" xfId="1" applyNumberFormat="1" applyFont="1" applyFill="1" applyBorder="1"/>
    <xf numFmtId="165" fontId="25" fillId="6" borderId="7" xfId="5" applyNumberFormat="1" applyFont="1" applyFill="1" applyBorder="1" applyAlignment="1" applyProtection="1">
      <alignment horizontal="right" vertical="center"/>
      <protection locked="0"/>
    </xf>
    <xf numFmtId="0" fontId="33" fillId="6" borderId="7" xfId="13" applyFont="1" applyFill="1" applyBorder="1" applyAlignment="1" applyProtection="1">
      <alignment vertical="center"/>
      <protection locked="0"/>
    </xf>
    <xf numFmtId="3" fontId="33" fillId="6" borderId="7" xfId="13" applyNumberFormat="1" applyFont="1" applyFill="1" applyBorder="1" applyAlignment="1" applyProtection="1">
      <alignment horizontal="right" vertical="center"/>
      <protection locked="0"/>
    </xf>
    <xf numFmtId="165" fontId="12" fillId="0" borderId="7" xfId="5" applyNumberFormat="1" applyFont="1" applyBorder="1" applyAlignment="1" applyProtection="1">
      <alignment horizontal="right" vertical="center"/>
      <protection locked="0"/>
    </xf>
    <xf numFmtId="0" fontId="22" fillId="0" borderId="0" xfId="1" applyFont="1"/>
    <xf numFmtId="0" fontId="12" fillId="0" borderId="0" xfId="1" applyFont="1"/>
    <xf numFmtId="0" fontId="93" fillId="0" borderId="0" xfId="13" applyFont="1"/>
    <xf numFmtId="3" fontId="17" fillId="2" borderId="38" xfId="13" applyNumberFormat="1" applyFont="1" applyFill="1" applyBorder="1"/>
    <xf numFmtId="3" fontId="17" fillId="2" borderId="18" xfId="13" applyNumberFormat="1" applyFont="1" applyFill="1" applyBorder="1"/>
    <xf numFmtId="0" fontId="17" fillId="2" borderId="38" xfId="13" applyFont="1" applyFill="1" applyBorder="1" applyAlignment="1">
      <alignment wrapText="1"/>
    </xf>
    <xf numFmtId="0" fontId="177" fillId="2" borderId="37" xfId="13" applyFont="1" applyFill="1" applyBorder="1"/>
    <xf numFmtId="0" fontId="177" fillId="2" borderId="16" xfId="13" applyFont="1" applyFill="1" applyBorder="1" applyAlignment="1">
      <alignment wrapText="1"/>
    </xf>
    <xf numFmtId="0" fontId="175" fillId="2" borderId="12" xfId="13" applyFont="1" applyFill="1" applyBorder="1"/>
    <xf numFmtId="0" fontId="175" fillId="2" borderId="6" xfId="13" applyFont="1" applyFill="1" applyBorder="1"/>
    <xf numFmtId="0" fontId="177" fillId="2" borderId="12" xfId="13" applyFont="1" applyFill="1" applyBorder="1"/>
    <xf numFmtId="0" fontId="214" fillId="2" borderId="0" xfId="19" applyFont="1" applyFill="1"/>
    <xf numFmtId="14" fontId="60" fillId="12" borderId="7" xfId="1" quotePrefix="1" applyNumberFormat="1" applyFont="1" applyFill="1" applyBorder="1" applyAlignment="1">
      <alignment horizontal="center"/>
    </xf>
    <xf numFmtId="3" fontId="12" fillId="2" borderId="71" xfId="13" applyNumberFormat="1" applyFont="1" applyFill="1" applyBorder="1"/>
    <xf numFmtId="3" fontId="136" fillId="2" borderId="71" xfId="13" applyNumberFormat="1" applyFont="1" applyFill="1" applyBorder="1"/>
    <xf numFmtId="0" fontId="19" fillId="2" borderId="0" xfId="1" applyFont="1" applyFill="1" applyAlignment="1">
      <alignment horizontal="left"/>
    </xf>
    <xf numFmtId="0" fontId="25" fillId="6" borderId="0" xfId="1" applyFont="1" applyFill="1"/>
    <xf numFmtId="0" fontId="21" fillId="6" borderId="0" xfId="1" applyFont="1" applyFill="1"/>
    <xf numFmtId="0" fontId="21" fillId="6" borderId="21" xfId="1" applyFont="1" applyFill="1" applyBorder="1"/>
    <xf numFmtId="0" fontId="35" fillId="6" borderId="0" xfId="1" applyFont="1" applyFill="1" applyAlignment="1">
      <alignment horizontal="left"/>
    </xf>
    <xf numFmtId="0" fontId="25" fillId="6" borderId="0" xfId="1" quotePrefix="1" applyFont="1" applyFill="1"/>
    <xf numFmtId="9" fontId="17" fillId="0" borderId="12" xfId="5" applyFont="1" applyBorder="1" applyAlignment="1">
      <alignment wrapText="1"/>
    </xf>
    <xf numFmtId="3" fontId="17" fillId="0" borderId="0" xfId="13" applyNumberFormat="1" applyFont="1"/>
    <xf numFmtId="3" fontId="188" fillId="0" borderId="0" xfId="13" applyNumberFormat="1" applyFont="1"/>
    <xf numFmtId="9" fontId="177" fillId="2" borderId="12" xfId="5" applyFont="1" applyFill="1" applyBorder="1" applyAlignment="1">
      <alignment wrapText="1"/>
    </xf>
    <xf numFmtId="49" fontId="178" fillId="2" borderId="0" xfId="5" applyNumberFormat="1" applyFont="1" applyFill="1" applyBorder="1" applyAlignment="1">
      <alignment wrapText="1"/>
    </xf>
    <xf numFmtId="168" fontId="177" fillId="2" borderId="38" xfId="26" applyNumberFormat="1" applyFont="1" applyFill="1" applyBorder="1" applyAlignment="1">
      <alignment wrapText="1"/>
    </xf>
    <xf numFmtId="3" fontId="222" fillId="2" borderId="0" xfId="13" applyNumberFormat="1" applyFont="1" applyFill="1"/>
    <xf numFmtId="3" fontId="177" fillId="2" borderId="38" xfId="13" applyNumberFormat="1" applyFont="1" applyFill="1" applyBorder="1"/>
    <xf numFmtId="3" fontId="177" fillId="2" borderId="0" xfId="13" applyNumberFormat="1" applyFont="1" applyFill="1"/>
    <xf numFmtId="3" fontId="223" fillId="2" borderId="0" xfId="13" applyNumberFormat="1" applyFont="1" applyFill="1"/>
    <xf numFmtId="3" fontId="188" fillId="2" borderId="0" xfId="13" applyNumberFormat="1" applyFont="1" applyFill="1"/>
    <xf numFmtId="9" fontId="17" fillId="2" borderId="12" xfId="5" applyFont="1" applyFill="1" applyBorder="1" applyAlignment="1">
      <alignment wrapText="1"/>
    </xf>
    <xf numFmtId="49" fontId="31" fillId="2" borderId="0" xfId="5" applyNumberFormat="1" applyFont="1" applyFill="1" applyBorder="1" applyAlignment="1">
      <alignment wrapText="1"/>
    </xf>
    <xf numFmtId="168" fontId="17" fillId="2" borderId="38" xfId="26" applyNumberFormat="1" applyFont="1" applyFill="1" applyBorder="1" applyAlignment="1">
      <alignment wrapText="1"/>
    </xf>
    <xf numFmtId="3" fontId="17" fillId="2" borderId="0" xfId="13" applyNumberFormat="1" applyFont="1" applyFill="1"/>
    <xf numFmtId="9" fontId="17" fillId="2" borderId="6" xfId="5" applyFont="1" applyFill="1" applyBorder="1" applyAlignment="1">
      <alignment wrapText="1"/>
    </xf>
    <xf numFmtId="49" fontId="31" fillId="2" borderId="21" xfId="5" applyNumberFormat="1" applyFont="1" applyFill="1" applyBorder="1" applyAlignment="1">
      <alignment wrapText="1"/>
    </xf>
    <xf numFmtId="168" fontId="17" fillId="2" borderId="18" xfId="26" applyNumberFormat="1" applyFont="1" applyFill="1" applyBorder="1" applyAlignment="1">
      <alignment wrapText="1"/>
    </xf>
    <xf numFmtId="3" fontId="17" fillId="2" borderId="21" xfId="13" applyNumberFormat="1" applyFont="1" applyFill="1" applyBorder="1"/>
    <xf numFmtId="3" fontId="188" fillId="2" borderId="21" xfId="13" applyNumberFormat="1" applyFont="1" applyFill="1" applyBorder="1"/>
    <xf numFmtId="3" fontId="153" fillId="2" borderId="0" xfId="13" applyNumberFormat="1" applyFont="1" applyFill="1"/>
    <xf numFmtId="49" fontId="178" fillId="2" borderId="71" xfId="5" applyNumberFormat="1" applyFont="1" applyFill="1" applyBorder="1" applyAlignment="1"/>
    <xf numFmtId="49" fontId="13" fillId="12" borderId="6" xfId="1" quotePrefix="1" applyNumberFormat="1" applyFill="1" applyBorder="1" applyAlignment="1">
      <alignment horizontal="center"/>
    </xf>
    <xf numFmtId="0" fontId="219" fillId="6" borderId="7" xfId="1" applyFont="1" applyFill="1" applyBorder="1" applyAlignment="1" applyProtection="1">
      <alignment horizontal="right" vertical="center" wrapText="1"/>
      <protection locked="0"/>
    </xf>
    <xf numFmtId="165" fontId="108" fillId="2" borderId="0" xfId="1" applyNumberFormat="1" applyFont="1" applyFill="1"/>
    <xf numFmtId="0" fontId="151" fillId="2" borderId="6" xfId="19" applyFont="1" applyFill="1" applyBorder="1"/>
    <xf numFmtId="0" fontId="26" fillId="2" borderId="80" xfId="1" applyFont="1" applyFill="1" applyBorder="1" applyAlignment="1">
      <alignment horizontal="left" vertical="center" wrapText="1"/>
    </xf>
    <xf numFmtId="49" fontId="19" fillId="2" borderId="6" xfId="1" applyNumberFormat="1" applyFont="1" applyFill="1" applyBorder="1"/>
    <xf numFmtId="0" fontId="24" fillId="2" borderId="6" xfId="1" applyFont="1" applyFill="1" applyBorder="1"/>
    <xf numFmtId="0" fontId="224" fillId="2" borderId="0" xfId="1" applyFont="1" applyFill="1"/>
    <xf numFmtId="0" fontId="60" fillId="12" borderId="7" xfId="1" quotePrefix="1" applyFont="1" applyFill="1" applyBorder="1" applyAlignment="1">
      <alignment horizontal="center"/>
    </xf>
    <xf numFmtId="14" fontId="26" fillId="2" borderId="7" xfId="1" applyNumberFormat="1" applyFont="1" applyFill="1" applyBorder="1"/>
    <xf numFmtId="0" fontId="14" fillId="2" borderId="16" xfId="0" applyFont="1" applyFill="1" applyBorder="1" applyAlignment="1">
      <alignment vertical="center"/>
    </xf>
    <xf numFmtId="0" fontId="14" fillId="2" borderId="12" xfId="0" applyFont="1" applyFill="1" applyBorder="1" applyAlignment="1">
      <alignment vertical="center"/>
    </xf>
    <xf numFmtId="0" fontId="21" fillId="2" borderId="6" xfId="6" applyFont="1" applyFill="1" applyBorder="1"/>
    <xf numFmtId="0" fontId="14" fillId="2" borderId="6" xfId="6" applyFont="1" applyFill="1" applyBorder="1" applyAlignment="1">
      <alignment horizontal="right"/>
    </xf>
    <xf numFmtId="0" fontId="14" fillId="2" borderId="21" xfId="6" applyFont="1" applyFill="1" applyBorder="1" applyAlignment="1">
      <alignment horizontal="right" wrapText="1"/>
    </xf>
    <xf numFmtId="0" fontId="50" fillId="2" borderId="6" xfId="6" applyFont="1" applyFill="1" applyBorder="1" applyAlignment="1">
      <alignment horizontal="right"/>
    </xf>
    <xf numFmtId="9" fontId="25" fillId="2" borderId="6" xfId="9" applyFont="1" applyFill="1" applyBorder="1" applyAlignment="1"/>
    <xf numFmtId="9" fontId="53" fillId="2" borderId="6" xfId="7" applyNumberFormat="1" applyFont="1" applyFill="1" applyBorder="1"/>
    <xf numFmtId="9" fontId="50" fillId="2" borderId="6" xfId="5" applyFont="1" applyFill="1" applyBorder="1" applyAlignment="1">
      <alignment horizontal="right"/>
    </xf>
    <xf numFmtId="0" fontId="178" fillId="4" borderId="12" xfId="13" applyFont="1" applyFill="1" applyBorder="1" applyAlignment="1">
      <alignment wrapText="1"/>
    </xf>
    <xf numFmtId="0" fontId="12" fillId="0" borderId="0" xfId="13" applyFont="1" applyAlignment="1" applyProtection="1">
      <alignment vertical="center" wrapText="1"/>
      <protection locked="0"/>
    </xf>
    <xf numFmtId="0" fontId="177" fillId="0" borderId="0" xfId="13" applyFont="1" applyAlignment="1" applyProtection="1">
      <alignment vertical="center"/>
      <protection locked="0"/>
    </xf>
    <xf numFmtId="0" fontId="14" fillId="2" borderId="6" xfId="20" quotePrefix="1" applyFont="1" applyFill="1" applyBorder="1" applyAlignment="1">
      <alignment horizontal="center"/>
    </xf>
    <xf numFmtId="3" fontId="38" fillId="0" borderId="6" xfId="13" applyNumberFormat="1" applyFont="1" applyBorder="1"/>
    <xf numFmtId="3" fontId="38" fillId="0" borderId="7" xfId="1" applyNumberFormat="1" applyFont="1" applyBorder="1"/>
    <xf numFmtId="0" fontId="225" fillId="2" borderId="7" xfId="6" applyFont="1" applyFill="1" applyBorder="1" applyAlignment="1">
      <alignment horizontal="right" vertical="center" wrapText="1"/>
    </xf>
    <xf numFmtId="3" fontId="215" fillId="13" borderId="17" xfId="13" applyNumberFormat="1" applyFont="1" applyFill="1" applyBorder="1"/>
    <xf numFmtId="3" fontId="226" fillId="13" borderId="18" xfId="13" applyNumberFormat="1" applyFont="1" applyFill="1" applyBorder="1" applyAlignment="1">
      <alignment wrapText="1"/>
    </xf>
    <xf numFmtId="3" fontId="49" fillId="0" borderId="7" xfId="13" applyNumberFormat="1" applyFont="1" applyBorder="1"/>
    <xf numFmtId="3" fontId="49" fillId="13" borderId="7" xfId="13" applyNumberFormat="1" applyFont="1" applyFill="1" applyBorder="1"/>
    <xf numFmtId="49" fontId="55" fillId="12" borderId="6" xfId="1" quotePrefix="1" applyNumberFormat="1" applyFont="1" applyFill="1" applyBorder="1" applyAlignment="1">
      <alignment horizontal="center"/>
    </xf>
    <xf numFmtId="49" fontId="21" fillId="12" borderId="7" xfId="1" applyNumberFormat="1" applyFont="1" applyFill="1" applyBorder="1" applyAlignment="1">
      <alignment horizontal="center"/>
    </xf>
    <xf numFmtId="0" fontId="13" fillId="12" borderId="7" xfId="1" applyFill="1" applyBorder="1" applyAlignment="1">
      <alignment horizontal="center"/>
    </xf>
    <xf numFmtId="0" fontId="42" fillId="12" borderId="76" xfId="1" applyFont="1" applyFill="1" applyBorder="1" applyAlignment="1">
      <alignment horizontal="center"/>
    </xf>
    <xf numFmtId="0" fontId="13" fillId="12" borderId="76" xfId="1" applyFill="1" applyBorder="1" applyAlignment="1">
      <alignment horizontal="center"/>
    </xf>
    <xf numFmtId="16" fontId="13" fillId="12" borderId="76" xfId="1" quotePrefix="1" applyNumberFormat="1" applyFill="1" applyBorder="1" applyAlignment="1">
      <alignment horizontal="center"/>
    </xf>
    <xf numFmtId="0" fontId="24" fillId="3" borderId="2" xfId="20" applyFont="1" applyFill="1" applyBorder="1" applyAlignment="1">
      <alignment horizontal="center"/>
    </xf>
    <xf numFmtId="0" fontId="16" fillId="3" borderId="3" xfId="20" applyFont="1" applyFill="1" applyBorder="1" applyAlignment="1">
      <alignment horizontal="center"/>
    </xf>
    <xf numFmtId="0" fontId="16" fillId="3" borderId="4" xfId="20" applyFont="1" applyFill="1" applyBorder="1" applyAlignment="1">
      <alignment horizontal="center"/>
    </xf>
    <xf numFmtId="0" fontId="82" fillId="3" borderId="2" xfId="20" applyFont="1" applyFill="1" applyBorder="1" applyAlignment="1">
      <alignment horizontal="center"/>
    </xf>
    <xf numFmtId="0" fontId="146" fillId="3" borderId="3" xfId="20" applyFont="1" applyFill="1" applyBorder="1" applyAlignment="1">
      <alignment horizontal="center"/>
    </xf>
    <xf numFmtId="0" fontId="146" fillId="3" borderId="4" xfId="20" applyFont="1" applyFill="1" applyBorder="1" applyAlignment="1">
      <alignment horizontal="center"/>
    </xf>
    <xf numFmtId="0" fontId="21" fillId="3" borderId="86" xfId="13" applyFont="1" applyFill="1" applyBorder="1" applyAlignment="1">
      <alignment horizontal="left"/>
    </xf>
    <xf numFmtId="0" fontId="21" fillId="3" borderId="10" xfId="13" applyFont="1" applyFill="1" applyBorder="1" applyAlignment="1">
      <alignment horizontal="left"/>
    </xf>
    <xf numFmtId="0" fontId="21" fillId="3" borderId="5" xfId="13" applyFont="1" applyFill="1" applyBorder="1" applyAlignment="1">
      <alignment horizontal="left"/>
    </xf>
    <xf numFmtId="0" fontId="50" fillId="2" borderId="0" xfId="6" applyFont="1" applyFill="1" applyAlignment="1">
      <alignment vertical="center"/>
    </xf>
    <xf numFmtId="0" fontId="26" fillId="2" borderId="7" xfId="13" applyFont="1" applyFill="1" applyBorder="1" applyAlignment="1">
      <alignment horizontal="center" vertical="center" wrapText="1"/>
    </xf>
    <xf numFmtId="0" fontId="26" fillId="2" borderId="7" xfId="13" applyFont="1" applyFill="1" applyBorder="1" applyAlignment="1">
      <alignment horizontal="center" vertical="center"/>
    </xf>
    <xf numFmtId="0" fontId="50" fillId="2" borderId="0" xfId="1" applyFont="1" applyFill="1" applyAlignment="1">
      <alignment vertical="center" wrapText="1"/>
    </xf>
    <xf numFmtId="0" fontId="26" fillId="6" borderId="76" xfId="13" applyFont="1" applyFill="1" applyBorder="1" applyAlignment="1">
      <alignment horizontal="center" wrapText="1"/>
    </xf>
    <xf numFmtId="0" fontId="26" fillId="6" borderId="71" xfId="13" applyFont="1" applyFill="1" applyBorder="1" applyAlignment="1">
      <alignment horizontal="center" wrapText="1"/>
    </xf>
    <xf numFmtId="0" fontId="26" fillId="6" borderId="17" xfId="13" applyFont="1" applyFill="1" applyBorder="1" applyAlignment="1">
      <alignment horizontal="center" wrapText="1"/>
    </xf>
    <xf numFmtId="0" fontId="71" fillId="4" borderId="36" xfId="13" applyFont="1" applyFill="1" applyBorder="1" applyAlignment="1">
      <alignment horizontal="center"/>
    </xf>
    <xf numFmtId="0" fontId="71" fillId="4" borderId="78" xfId="13" applyFont="1" applyFill="1" applyBorder="1" applyAlignment="1">
      <alignment horizontal="center"/>
    </xf>
    <xf numFmtId="0" fontId="71" fillId="4" borderId="37" xfId="13" applyFont="1" applyFill="1" applyBorder="1" applyAlignment="1">
      <alignment horizontal="center"/>
    </xf>
    <xf numFmtId="0" fontId="74" fillId="4" borderId="36" xfId="13" applyFont="1" applyFill="1" applyBorder="1" applyAlignment="1">
      <alignment horizontal="center"/>
    </xf>
    <xf numFmtId="0" fontId="74" fillId="4" borderId="78" xfId="13" applyFont="1" applyFill="1" applyBorder="1" applyAlignment="1">
      <alignment horizontal="center"/>
    </xf>
    <xf numFmtId="0" fontId="74" fillId="4" borderId="37" xfId="13" applyFont="1" applyFill="1" applyBorder="1" applyAlignment="1">
      <alignment horizontal="center"/>
    </xf>
    <xf numFmtId="0" fontId="42" fillId="4" borderId="36" xfId="13" applyFont="1" applyFill="1" applyBorder="1" applyAlignment="1">
      <alignment horizontal="center"/>
    </xf>
    <xf numFmtId="0" fontId="42" fillId="4" borderId="78" xfId="13" applyFont="1" applyFill="1" applyBorder="1" applyAlignment="1">
      <alignment horizontal="center"/>
    </xf>
    <xf numFmtId="0" fontId="42" fillId="4" borderId="37" xfId="13" applyFont="1" applyFill="1" applyBorder="1" applyAlignment="1">
      <alignment horizontal="center"/>
    </xf>
    <xf numFmtId="0" fontId="216" fillId="4" borderId="36" xfId="13" applyFont="1" applyFill="1" applyBorder="1" applyAlignment="1">
      <alignment horizontal="center"/>
    </xf>
    <xf numFmtId="0" fontId="216" fillId="4" borderId="78" xfId="13" applyFont="1" applyFill="1" applyBorder="1" applyAlignment="1">
      <alignment horizontal="center"/>
    </xf>
    <xf numFmtId="0" fontId="216" fillId="4" borderId="37" xfId="13" applyFont="1" applyFill="1" applyBorder="1" applyAlignment="1">
      <alignment horizontal="center"/>
    </xf>
    <xf numFmtId="0" fontId="50" fillId="2" borderId="36" xfId="6" applyFont="1" applyFill="1" applyBorder="1" applyAlignment="1">
      <alignment horizontal="center" vertical="center"/>
    </xf>
    <xf numFmtId="0" fontId="50" fillId="2" borderId="78" xfId="6" applyFont="1" applyFill="1" applyBorder="1" applyAlignment="1">
      <alignment horizontal="center" vertical="center"/>
    </xf>
    <xf numFmtId="0" fontId="50" fillId="2" borderId="37" xfId="6" applyFont="1" applyFill="1" applyBorder="1" applyAlignment="1">
      <alignment horizontal="center" vertical="center"/>
    </xf>
    <xf numFmtId="0" fontId="25" fillId="2" borderId="11" xfId="6" applyFont="1" applyFill="1" applyBorder="1" applyAlignment="1">
      <alignment horizontal="center" vertical="center"/>
    </xf>
    <xf numFmtId="0" fontId="25" fillId="2" borderId="0" xfId="6" applyFont="1" applyFill="1" applyAlignment="1">
      <alignment horizontal="center" vertical="center"/>
    </xf>
    <xf numFmtId="0" fontId="25" fillId="2" borderId="38" xfId="6" applyFont="1" applyFill="1" applyBorder="1" applyAlignment="1">
      <alignment horizontal="center" vertical="center"/>
    </xf>
    <xf numFmtId="0" fontId="168" fillId="2" borderId="80" xfId="22" applyFont="1" applyFill="1" applyBorder="1" applyAlignment="1">
      <alignment horizontal="left" vertical="top"/>
    </xf>
    <xf numFmtId="0" fontId="168" fillId="2" borderId="21" xfId="22" applyFont="1" applyFill="1" applyBorder="1" applyAlignment="1">
      <alignment horizontal="left" vertical="top"/>
    </xf>
    <xf numFmtId="0" fontId="168" fillId="2" borderId="18" xfId="22" applyFont="1" applyFill="1" applyBorder="1" applyAlignment="1">
      <alignment horizontal="left" vertical="top"/>
    </xf>
    <xf numFmtId="0" fontId="167" fillId="0" borderId="56" xfId="22" applyFont="1" applyBorder="1" applyAlignment="1" applyProtection="1">
      <alignment horizontal="center"/>
      <protection locked="0"/>
    </xf>
    <xf numFmtId="0" fontId="167" fillId="0" borderId="3" xfId="22" applyFont="1" applyBorder="1" applyAlignment="1" applyProtection="1">
      <alignment horizontal="center"/>
      <protection locked="0"/>
    </xf>
    <xf numFmtId="0" fontId="167" fillId="0" borderId="4" xfId="22" applyFont="1" applyBorder="1" applyAlignment="1" applyProtection="1">
      <alignment horizontal="center"/>
      <protection locked="0"/>
    </xf>
    <xf numFmtId="0" fontId="174" fillId="2" borderId="36" xfId="22" applyFont="1" applyFill="1" applyBorder="1" applyAlignment="1" applyProtection="1">
      <alignment horizontal="left" vertical="top"/>
      <protection locked="0"/>
    </xf>
    <xf numFmtId="0" fontId="174" fillId="2" borderId="78" xfId="22" applyFont="1" applyFill="1" applyBorder="1" applyAlignment="1" applyProtection="1">
      <alignment horizontal="left" vertical="top"/>
      <protection locked="0"/>
    </xf>
    <xf numFmtId="0" fontId="174" fillId="2" borderId="37" xfId="22" applyFont="1" applyFill="1" applyBorder="1" applyAlignment="1" applyProtection="1">
      <alignment horizontal="left" vertical="top"/>
      <protection locked="0"/>
    </xf>
    <xf numFmtId="0" fontId="168" fillId="2" borderId="11" xfId="22" applyFont="1" applyFill="1" applyBorder="1" applyAlignment="1">
      <alignment horizontal="left" vertical="top"/>
    </xf>
    <xf numFmtId="0" fontId="168" fillId="2" borderId="0" xfId="22" applyFont="1" applyFill="1" applyAlignment="1">
      <alignment horizontal="left" vertical="top"/>
    </xf>
    <xf numFmtId="0" fontId="168" fillId="2" borderId="38" xfId="22" applyFont="1" applyFill="1" applyBorder="1" applyAlignment="1">
      <alignment horizontal="left" vertical="top"/>
    </xf>
    <xf numFmtId="0" fontId="172" fillId="2" borderId="11" xfId="22" applyFont="1" applyFill="1" applyBorder="1" applyAlignment="1">
      <alignment horizontal="left" vertical="top"/>
    </xf>
    <xf numFmtId="0" fontId="172" fillId="2" borderId="0" xfId="22" applyFont="1" applyFill="1" applyAlignment="1">
      <alignment horizontal="left" vertical="top"/>
    </xf>
    <xf numFmtId="0" fontId="172" fillId="2" borderId="38" xfId="22" applyFont="1" applyFill="1" applyBorder="1" applyAlignment="1">
      <alignment horizontal="left" vertical="top"/>
    </xf>
    <xf numFmtId="0" fontId="168" fillId="2" borderId="11" xfId="22" applyFont="1" applyFill="1" applyBorder="1" applyAlignment="1">
      <alignment horizontal="left" vertical="top" wrapText="1"/>
    </xf>
    <xf numFmtId="0" fontId="168" fillId="2" borderId="0" xfId="22" applyFont="1" applyFill="1" applyAlignment="1">
      <alignment horizontal="left" vertical="top" wrapText="1"/>
    </xf>
    <xf numFmtId="0" fontId="168" fillId="2" borderId="38" xfId="22" applyFont="1" applyFill="1" applyBorder="1" applyAlignment="1">
      <alignment horizontal="left" vertical="top" wrapText="1"/>
    </xf>
    <xf numFmtId="0" fontId="172" fillId="2" borderId="11" xfId="22" applyFont="1" applyFill="1" applyBorder="1" applyAlignment="1">
      <alignment horizontal="left" vertical="top" wrapText="1"/>
    </xf>
    <xf numFmtId="0" fontId="172" fillId="2" borderId="0" xfId="22" applyFont="1" applyFill="1" applyAlignment="1">
      <alignment horizontal="left" vertical="top" wrapText="1"/>
    </xf>
    <xf numFmtId="0" fontId="172" fillId="2" borderId="38" xfId="22" applyFont="1" applyFill="1" applyBorder="1" applyAlignment="1">
      <alignment horizontal="left" vertical="top" wrapText="1"/>
    </xf>
    <xf numFmtId="9" fontId="64" fillId="4" borderId="3" xfId="9" applyFont="1" applyFill="1" applyBorder="1" applyAlignment="1">
      <alignment horizontal="center"/>
    </xf>
    <xf numFmtId="9" fontId="64" fillId="4" borderId="4" xfId="9" applyFont="1" applyFill="1" applyBorder="1" applyAlignment="1">
      <alignment horizontal="center"/>
    </xf>
    <xf numFmtId="9" fontId="64" fillId="4" borderId="56" xfId="9" applyFont="1" applyFill="1" applyBorder="1" applyAlignment="1">
      <alignment horizontal="center"/>
    </xf>
    <xf numFmtId="9" fontId="64" fillId="4" borderId="56" xfId="9" applyFont="1" applyFill="1" applyBorder="1" applyAlignment="1">
      <alignment horizontal="center" wrapText="1"/>
    </xf>
    <xf numFmtId="9" fontId="64" fillId="4" borderId="4" xfId="9" applyFont="1" applyFill="1" applyBorder="1" applyAlignment="1">
      <alignment horizontal="center" wrapText="1"/>
    </xf>
    <xf numFmtId="0" fontId="26" fillId="4" borderId="2" xfId="1" applyFont="1" applyFill="1" applyBorder="1" applyAlignment="1">
      <alignment horizontal="center"/>
    </xf>
    <xf numFmtId="0" fontId="26" fillId="4" borderId="33" xfId="1" applyFont="1" applyFill="1" applyBorder="1" applyAlignment="1">
      <alignment horizontal="center"/>
    </xf>
  </cellXfs>
  <cellStyles count="34">
    <cellStyle name="Hyperlänk" xfId="25" builtinId="8"/>
    <cellStyle name="Hyperlänk 2" xfId="33" xr:uid="{3AD11661-2CDA-4821-812C-B7F41C7D9A7D}"/>
    <cellStyle name="Normal" xfId="0" builtinId="0"/>
    <cellStyle name="Normal 2" xfId="4" xr:uid="{00000000-0005-0000-0000-000001000000}"/>
    <cellStyle name="Normal 2 2" xfId="13" xr:uid="{00000000-0005-0000-0000-000002000000}"/>
    <cellStyle name="Normal 2 3" xfId="1" xr:uid="{00000000-0005-0000-0000-000003000000}"/>
    <cellStyle name="Normal 2 4" xfId="32" xr:uid="{B9F82EB1-A42E-4BBA-AE16-0DE58414879E}"/>
    <cellStyle name="Normal 2 4 2" xfId="6" xr:uid="{00000000-0005-0000-0000-000004000000}"/>
    <cellStyle name="Normal 3" xfId="15" xr:uid="{00000000-0005-0000-0000-000005000000}"/>
    <cellStyle name="Normal 4" xfId="11" xr:uid="{00000000-0005-0000-0000-000006000000}"/>
    <cellStyle name="Normal 4 2" xfId="16" xr:uid="{00000000-0005-0000-0000-000007000000}"/>
    <cellStyle name="Normal 4 2 2" xfId="24" xr:uid="{00000000-0005-0000-0000-000008000000}"/>
    <cellStyle name="Normal 4 3" xfId="2" xr:uid="{00000000-0005-0000-0000-000009000000}"/>
    <cellStyle name="Normal 4 3 2 2" xfId="3" xr:uid="{00000000-0005-0000-0000-00000A000000}"/>
    <cellStyle name="Normal 4 3 2 2 2" xfId="20" xr:uid="{00000000-0005-0000-0000-00000B000000}"/>
    <cellStyle name="Normal 4 4" xfId="22" xr:uid="{00000000-0005-0000-0000-00000C000000}"/>
    <cellStyle name="Normal 4 5" xfId="27" xr:uid="{CC38111F-446F-4973-A73C-440AB7AA365E}"/>
    <cellStyle name="Normal 4 6" xfId="29" xr:uid="{66704344-9219-4F62-87C5-75424FA8EE9B}"/>
    <cellStyle name="Normal 5" xfId="17" xr:uid="{00000000-0005-0000-0000-00000D000000}"/>
    <cellStyle name="Normal 5 2" xfId="19" xr:uid="{00000000-0005-0000-0000-00000E000000}"/>
    <cellStyle name="Normal 6" xfId="31" xr:uid="{F0F8ADC4-A77D-4367-9F86-3ADA7D28744E}"/>
    <cellStyle name="Normal 7 2" xfId="10" xr:uid="{00000000-0005-0000-0000-00000F000000}"/>
    <cellStyle name="Normal 9 2" xfId="8" xr:uid="{00000000-0005-0000-0000-000010000000}"/>
    <cellStyle name="Normal 9 2 2" xfId="21" xr:uid="{00000000-0005-0000-0000-000011000000}"/>
    <cellStyle name="Procent 2" xfId="5" xr:uid="{00000000-0005-0000-0000-000013000000}"/>
    <cellStyle name="Procent 2 2" xfId="9" xr:uid="{00000000-0005-0000-0000-000014000000}"/>
    <cellStyle name="Procent 3" xfId="14" xr:uid="{00000000-0005-0000-0000-000015000000}"/>
    <cellStyle name="Procent 4" xfId="12" xr:uid="{00000000-0005-0000-0000-000016000000}"/>
    <cellStyle name="Procent 4 2" xfId="23" xr:uid="{00000000-0005-0000-0000-000017000000}"/>
    <cellStyle name="Procent 4 3" xfId="28" xr:uid="{40BA204E-CD75-41F9-905B-4A33CEF94FA0}"/>
    <cellStyle name="Procent 4 4" xfId="30" xr:uid="{2E30D933-D802-41EB-85BC-29326A4F7921}"/>
    <cellStyle name="Procent 5" xfId="18" xr:uid="{00000000-0005-0000-0000-000018000000}"/>
    <cellStyle name="Tusental 2" xfId="7" xr:uid="{00000000-0005-0000-0000-00001A000000}"/>
    <cellStyle name="Tusental 3" xfId="26" xr:uid="{2E1DD66B-10DB-43BF-BBA5-F5B6E537547A}"/>
  </cellStyles>
  <dxfs count="0"/>
  <tableStyles count="0" defaultTableStyle="TableStyleMedium2" defaultPivotStyle="PivotStyleLight16"/>
  <colors>
    <mruColors>
      <color rgb="FF009242"/>
      <color rgb="FFFFFFCC"/>
      <color rgb="FFFF0066"/>
      <color rgb="FFFF00FF"/>
      <color rgb="FF3399FF"/>
      <color rgb="FFFF33CC"/>
      <color rgb="FFFF66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454CD4B-40C0-4EE6-B856-63EB6DF1E078}" type="doc">
      <dgm:prSet loTypeId="urn:microsoft.com/office/officeart/2005/8/layout/lProcess3" loCatId="process" qsTypeId="urn:microsoft.com/office/officeart/2005/8/quickstyle/simple1" qsCatId="simple" csTypeId="urn:microsoft.com/office/officeart/2005/8/colors/accent1_2" csCatId="accent1" phldr="1"/>
      <dgm:spPr/>
      <dgm:t>
        <a:bodyPr/>
        <a:lstStyle/>
        <a:p>
          <a:endParaRPr lang="sv-SE"/>
        </a:p>
      </dgm:t>
    </dgm:pt>
    <dgm:pt modelId="{5F7C077C-A2DA-4A08-8E38-3BB34A4FEA77}">
      <dgm:prSet phldrT="[Text]"/>
      <dgm:spPr/>
      <dgm:t>
        <a:bodyPr/>
        <a:lstStyle/>
        <a:p>
          <a:r>
            <a:rPr lang="sv-SE"/>
            <a:t>Ekonom	</a:t>
          </a:r>
        </a:p>
      </dgm:t>
    </dgm:pt>
    <dgm:pt modelId="{A26C124C-4F27-49D2-A868-C208B1F80ADD}" type="parTrans" cxnId="{4323A440-E735-44CD-A54C-5306F841AECE}">
      <dgm:prSet/>
      <dgm:spPr/>
      <dgm:t>
        <a:bodyPr/>
        <a:lstStyle/>
        <a:p>
          <a:endParaRPr lang="sv-SE"/>
        </a:p>
      </dgm:t>
    </dgm:pt>
    <dgm:pt modelId="{4268BFCE-59BC-4B97-BA92-9099D1F31933}" type="sibTrans" cxnId="{4323A440-E735-44CD-A54C-5306F841AECE}">
      <dgm:prSet/>
      <dgm:spPr/>
      <dgm:t>
        <a:bodyPr/>
        <a:lstStyle/>
        <a:p>
          <a:endParaRPr lang="sv-SE"/>
        </a:p>
      </dgm:t>
    </dgm:pt>
    <dgm:pt modelId="{3486627A-32FB-405B-A70B-3CB7F5DC71F4}">
      <dgm:prSet phldrT="[Text]"/>
      <dgm:spPr/>
      <dgm:t>
        <a:bodyPr/>
        <a:lstStyle/>
        <a:p>
          <a:r>
            <a:rPr lang="sv-SE"/>
            <a:t>Indata från verksamhet</a:t>
          </a:r>
        </a:p>
        <a:p>
          <a:r>
            <a:rPr lang="sv-SE"/>
            <a:t>(sep-okt/mar-apr)</a:t>
          </a:r>
        </a:p>
      </dgm:t>
    </dgm:pt>
    <dgm:pt modelId="{FF0D51B5-A14A-439E-9B79-0C0A9D1FA5EC}" type="parTrans" cxnId="{A50EBD89-F975-4EAA-9E28-C05309F67BB8}">
      <dgm:prSet/>
      <dgm:spPr/>
      <dgm:t>
        <a:bodyPr/>
        <a:lstStyle/>
        <a:p>
          <a:endParaRPr lang="sv-SE"/>
        </a:p>
      </dgm:t>
    </dgm:pt>
    <dgm:pt modelId="{AB4FAAAE-8F7D-4495-8B4A-035CDF876901}" type="sibTrans" cxnId="{A50EBD89-F975-4EAA-9E28-C05309F67BB8}">
      <dgm:prSet/>
      <dgm:spPr/>
      <dgm:t>
        <a:bodyPr/>
        <a:lstStyle/>
        <a:p>
          <a:endParaRPr lang="sv-SE"/>
        </a:p>
      </dgm:t>
    </dgm:pt>
    <dgm:pt modelId="{9CC416BF-54CA-4421-9EF7-EA7220C51FA7}">
      <dgm:prSet phldrT="[Text]"/>
      <dgm:spPr/>
      <dgm:t>
        <a:bodyPr/>
        <a:lstStyle/>
        <a:p>
          <a:r>
            <a:rPr lang="sv-SE"/>
            <a:t>Avdelnings- chef</a:t>
          </a:r>
        </a:p>
      </dgm:t>
    </dgm:pt>
    <dgm:pt modelId="{A422453F-2A9E-4EB3-AC9A-5E0200C236F2}" type="parTrans" cxnId="{915CD1C2-9FF5-41E5-9D0B-3C06A26BB6EE}">
      <dgm:prSet/>
      <dgm:spPr/>
      <dgm:t>
        <a:bodyPr/>
        <a:lstStyle/>
        <a:p>
          <a:endParaRPr lang="sv-SE"/>
        </a:p>
      </dgm:t>
    </dgm:pt>
    <dgm:pt modelId="{92A6117C-8AA1-4435-AECC-99FFF7F4A8C2}" type="sibTrans" cxnId="{915CD1C2-9FF5-41E5-9D0B-3C06A26BB6EE}">
      <dgm:prSet/>
      <dgm:spPr/>
      <dgm:t>
        <a:bodyPr/>
        <a:lstStyle/>
        <a:p>
          <a:endParaRPr lang="sv-SE"/>
        </a:p>
      </dgm:t>
    </dgm:pt>
    <dgm:pt modelId="{29C532A1-833F-4F8D-B463-DC21E2805D89}">
      <dgm:prSet phldrT="[Text]"/>
      <dgm:spPr/>
      <dgm:t>
        <a:bodyPr/>
        <a:lstStyle/>
        <a:p>
          <a:r>
            <a:rPr lang="sv-SE"/>
            <a:t>Övergripande chef</a:t>
          </a:r>
        </a:p>
      </dgm:t>
    </dgm:pt>
    <dgm:pt modelId="{8857BE04-70EB-49C6-8C23-6E28F53E0722}" type="parTrans" cxnId="{93403A1F-B7F8-45D0-84E4-E877EB24CAFD}">
      <dgm:prSet/>
      <dgm:spPr/>
      <dgm:t>
        <a:bodyPr/>
        <a:lstStyle/>
        <a:p>
          <a:endParaRPr lang="sv-SE"/>
        </a:p>
      </dgm:t>
    </dgm:pt>
    <dgm:pt modelId="{55DBB793-A671-4F26-A393-29AAD580CF9F}" type="sibTrans" cxnId="{93403A1F-B7F8-45D0-84E4-E877EB24CAFD}">
      <dgm:prSet/>
      <dgm:spPr/>
      <dgm:t>
        <a:bodyPr/>
        <a:lstStyle/>
        <a:p>
          <a:endParaRPr lang="sv-SE"/>
        </a:p>
      </dgm:t>
    </dgm:pt>
    <dgm:pt modelId="{DA703B74-412B-40E6-AC8C-392502669A06}">
      <dgm:prSet/>
      <dgm:spPr/>
      <dgm:t>
        <a:bodyPr/>
        <a:lstStyle/>
        <a:p>
          <a:r>
            <a:rPr lang="sv-SE" b="1"/>
            <a:t>Ladda Hypergene med uppstartsvärden</a:t>
          </a:r>
        </a:p>
        <a:p>
          <a:r>
            <a:rPr lang="sv-SE" b="1"/>
            <a:t>(sep/mars) </a:t>
          </a:r>
        </a:p>
      </dgm:t>
    </dgm:pt>
    <dgm:pt modelId="{9A33F5D4-5E3E-4BCE-9E03-2A11548DA3A3}" type="parTrans" cxnId="{A458E81F-478B-4E4F-A715-33F15856D580}">
      <dgm:prSet/>
      <dgm:spPr/>
      <dgm:t>
        <a:bodyPr/>
        <a:lstStyle/>
        <a:p>
          <a:endParaRPr lang="sv-SE"/>
        </a:p>
      </dgm:t>
    </dgm:pt>
    <dgm:pt modelId="{AB736E57-9E72-4E36-B13A-FC3B37EC3B94}" type="sibTrans" cxnId="{A458E81F-478B-4E4F-A715-33F15856D580}">
      <dgm:prSet/>
      <dgm:spPr/>
      <dgm:t>
        <a:bodyPr/>
        <a:lstStyle/>
        <a:p>
          <a:endParaRPr lang="sv-SE"/>
        </a:p>
      </dgm:t>
    </dgm:pt>
    <dgm:pt modelId="{A45C4C75-1BC3-4BC6-A195-B9B4AC7E24DB}">
      <dgm:prSet/>
      <dgm:spPr/>
      <dgm:t>
        <a:bodyPr/>
        <a:lstStyle/>
        <a:p>
          <a:r>
            <a:rPr lang="sv-SE"/>
            <a:t>Process-ansvarig</a:t>
          </a:r>
        </a:p>
      </dgm:t>
    </dgm:pt>
    <dgm:pt modelId="{7AA2E8C6-6853-4B9C-BDA1-F530428C44CB}" type="parTrans" cxnId="{CA48E17B-1408-434C-A8D2-69636E08E8BB}">
      <dgm:prSet/>
      <dgm:spPr/>
      <dgm:t>
        <a:bodyPr/>
        <a:lstStyle/>
        <a:p>
          <a:endParaRPr lang="sv-SE"/>
        </a:p>
      </dgm:t>
    </dgm:pt>
    <dgm:pt modelId="{2D1E8726-93FB-4FAD-A0CB-58B368E24BAB}" type="sibTrans" cxnId="{CA48E17B-1408-434C-A8D2-69636E08E8BB}">
      <dgm:prSet/>
      <dgm:spPr/>
      <dgm:t>
        <a:bodyPr/>
        <a:lstStyle/>
        <a:p>
          <a:endParaRPr lang="sv-SE"/>
        </a:p>
      </dgm:t>
    </dgm:pt>
    <dgm:pt modelId="{B9B454A2-3607-48AA-9C43-943F4F56E6CC}">
      <dgm:prSet/>
      <dgm:spPr>
        <a:solidFill>
          <a:schemeClr val="bg1">
            <a:alpha val="90000"/>
          </a:schemeClr>
        </a:solidFill>
        <a:ln>
          <a:solidFill>
            <a:schemeClr val="bg1">
              <a:alpha val="90000"/>
            </a:schemeClr>
          </a:solidFill>
        </a:ln>
      </dgm:spPr>
      <dgm:t>
        <a:bodyPr/>
        <a:lstStyle/>
        <a:p>
          <a:endParaRPr lang="sv-SE"/>
        </a:p>
      </dgm:t>
    </dgm:pt>
    <dgm:pt modelId="{F1496AC4-312F-426F-81FE-6B1A41E5374E}" type="sibTrans" cxnId="{E1B0A9B1-1DC8-44CC-8808-6B7543E193AE}">
      <dgm:prSet/>
      <dgm:spPr/>
      <dgm:t>
        <a:bodyPr/>
        <a:lstStyle/>
        <a:p>
          <a:endParaRPr lang="sv-SE"/>
        </a:p>
      </dgm:t>
    </dgm:pt>
    <dgm:pt modelId="{A264F075-DF6A-4EE7-BB0B-0AFB418D7D51}" type="parTrans" cxnId="{E1B0A9B1-1DC8-44CC-8808-6B7543E193AE}">
      <dgm:prSet/>
      <dgm:spPr/>
      <dgm:t>
        <a:bodyPr/>
        <a:lstStyle/>
        <a:p>
          <a:endParaRPr lang="sv-SE"/>
        </a:p>
      </dgm:t>
    </dgm:pt>
    <dgm:pt modelId="{9C0FB9DC-1DB6-4EE1-9352-4CFA923CB248}">
      <dgm:prSet/>
      <dgm:spPr/>
      <dgm:t>
        <a:bodyPr/>
        <a:lstStyle/>
        <a:p>
          <a:r>
            <a:rPr lang="sv-SE"/>
            <a:t>Godkänna upprättad budget</a:t>
          </a:r>
        </a:p>
        <a:p>
          <a:r>
            <a:rPr lang="sv-SE"/>
            <a:t>(okt/apr)</a:t>
          </a:r>
        </a:p>
      </dgm:t>
    </dgm:pt>
    <dgm:pt modelId="{87B6BE55-98C5-473A-8D11-C21DE5F05DE4}" type="parTrans" cxnId="{8A48BF08-6D8E-45A2-83D7-F8DC554F026B}">
      <dgm:prSet/>
      <dgm:spPr/>
      <dgm:t>
        <a:bodyPr/>
        <a:lstStyle/>
        <a:p>
          <a:endParaRPr lang="sv-SE"/>
        </a:p>
      </dgm:t>
    </dgm:pt>
    <dgm:pt modelId="{725425B0-1D5E-42F5-8499-1B4FE8F0FF18}" type="sibTrans" cxnId="{8A48BF08-6D8E-45A2-83D7-F8DC554F026B}">
      <dgm:prSet/>
      <dgm:spPr/>
      <dgm:t>
        <a:bodyPr/>
        <a:lstStyle/>
        <a:p>
          <a:endParaRPr lang="sv-SE"/>
        </a:p>
      </dgm:t>
    </dgm:pt>
    <dgm:pt modelId="{A182C690-83F9-430D-B032-1600D77199E1}">
      <dgm:prSet/>
      <dgm:spPr>
        <a:solidFill>
          <a:sysClr val="window" lastClr="FFFFFF">
            <a:alpha val="90000"/>
          </a:sysClr>
        </a:solidFill>
        <a:ln>
          <a:solidFill>
            <a:schemeClr val="bg1">
              <a:alpha val="90000"/>
            </a:schemeClr>
          </a:solidFill>
        </a:ln>
      </dgm:spPr>
      <dgm:t>
        <a:bodyPr/>
        <a:lstStyle/>
        <a:p>
          <a:endParaRPr lang="sv-SE"/>
        </a:p>
      </dgm:t>
    </dgm:pt>
    <dgm:pt modelId="{E79DB856-AEB1-41AE-80EF-F8AFF26A1B08}" type="parTrans" cxnId="{9FF0D921-513D-4A4C-91CB-736DEB4FC50E}">
      <dgm:prSet/>
      <dgm:spPr/>
      <dgm:t>
        <a:bodyPr/>
        <a:lstStyle/>
        <a:p>
          <a:endParaRPr lang="sv-SE"/>
        </a:p>
      </dgm:t>
    </dgm:pt>
    <dgm:pt modelId="{DBB6591E-4D11-436E-839D-67009834CF22}" type="sibTrans" cxnId="{9FF0D921-513D-4A4C-91CB-736DEB4FC50E}">
      <dgm:prSet/>
      <dgm:spPr/>
      <dgm:t>
        <a:bodyPr/>
        <a:lstStyle/>
        <a:p>
          <a:endParaRPr lang="sv-SE"/>
        </a:p>
      </dgm:t>
    </dgm:pt>
    <dgm:pt modelId="{A76166BA-1FDA-4AAD-8831-AE78F8A3B1DB}">
      <dgm:prSet/>
      <dgm:spPr/>
      <dgm:t>
        <a:bodyPr/>
        <a:lstStyle/>
        <a:p>
          <a:r>
            <a:rPr lang="sv-SE"/>
            <a:t>Godkänna övergripande nivå</a:t>
          </a:r>
        </a:p>
        <a:p>
          <a:r>
            <a:rPr lang="sv-SE"/>
            <a:t>(okt-nov/apr-maj)</a:t>
          </a:r>
        </a:p>
      </dgm:t>
    </dgm:pt>
    <dgm:pt modelId="{05E1D12C-BD66-4107-BFF4-0616F37EFBD6}" type="parTrans" cxnId="{0E4E35AD-4580-4DC2-A302-5AA9129E46E3}">
      <dgm:prSet/>
      <dgm:spPr/>
      <dgm:t>
        <a:bodyPr/>
        <a:lstStyle/>
        <a:p>
          <a:endParaRPr lang="sv-SE"/>
        </a:p>
      </dgm:t>
    </dgm:pt>
    <dgm:pt modelId="{0EC81FB3-788E-44F1-BBC6-A0027BD5892D}" type="sibTrans" cxnId="{0E4E35AD-4580-4DC2-A302-5AA9129E46E3}">
      <dgm:prSet/>
      <dgm:spPr/>
      <dgm:t>
        <a:bodyPr/>
        <a:lstStyle/>
        <a:p>
          <a:endParaRPr lang="sv-SE"/>
        </a:p>
      </dgm:t>
    </dgm:pt>
    <dgm:pt modelId="{11B05D63-F5DD-4845-83B2-616C26940747}">
      <dgm:prSet/>
      <dgm:spPr/>
      <dgm:t>
        <a:bodyPr/>
        <a:lstStyle/>
        <a:p>
          <a:r>
            <a:rPr lang="sv-SE"/>
            <a:t>Analys ev. ändringar </a:t>
          </a:r>
        </a:p>
      </dgm:t>
    </dgm:pt>
    <dgm:pt modelId="{A64EC7F1-14BC-4DB4-8158-D2D355CB0C24}" type="parTrans" cxnId="{6CEF85B6-B7FE-4084-8DC0-80031BFF9181}">
      <dgm:prSet/>
      <dgm:spPr/>
      <dgm:t>
        <a:bodyPr/>
        <a:lstStyle/>
        <a:p>
          <a:endParaRPr lang="sv-SE"/>
        </a:p>
      </dgm:t>
    </dgm:pt>
    <dgm:pt modelId="{EDB2F6CA-2FF8-4582-B639-565F51A75311}" type="sibTrans" cxnId="{6CEF85B6-B7FE-4084-8DC0-80031BFF9181}">
      <dgm:prSet/>
      <dgm:spPr/>
      <dgm:t>
        <a:bodyPr/>
        <a:lstStyle/>
        <a:p>
          <a:endParaRPr lang="sv-SE"/>
        </a:p>
      </dgm:t>
    </dgm:pt>
    <dgm:pt modelId="{87497F99-BBE0-47A7-8637-03640033B126}">
      <dgm:prSet/>
      <dgm:spPr>
        <a:solidFill>
          <a:schemeClr val="bg1">
            <a:alpha val="90000"/>
          </a:schemeClr>
        </a:solidFill>
        <a:ln>
          <a:solidFill>
            <a:schemeClr val="bg1">
              <a:alpha val="90000"/>
            </a:schemeClr>
          </a:solidFill>
        </a:ln>
      </dgm:spPr>
      <dgm:t>
        <a:bodyPr/>
        <a:lstStyle/>
        <a:p>
          <a:endParaRPr lang="sv-SE"/>
        </a:p>
      </dgm:t>
    </dgm:pt>
    <dgm:pt modelId="{872FE8F0-EFCE-4B3E-95EC-04CCB146D324}" type="parTrans" cxnId="{2F47F8E3-05D4-484D-A05C-6426FA1C445C}">
      <dgm:prSet/>
      <dgm:spPr/>
      <dgm:t>
        <a:bodyPr/>
        <a:lstStyle/>
        <a:p>
          <a:endParaRPr lang="sv-SE"/>
        </a:p>
      </dgm:t>
    </dgm:pt>
    <dgm:pt modelId="{9E565EA3-7126-4506-BE83-6C1ED4C162AA}" type="sibTrans" cxnId="{2F47F8E3-05D4-484D-A05C-6426FA1C445C}">
      <dgm:prSet/>
      <dgm:spPr/>
      <dgm:t>
        <a:bodyPr/>
        <a:lstStyle/>
        <a:p>
          <a:endParaRPr lang="sv-SE"/>
        </a:p>
      </dgm:t>
    </dgm:pt>
    <dgm:pt modelId="{17EFF741-02A0-41A3-96F2-73EED6FEB503}">
      <dgm:prSet/>
      <dgm:spPr/>
      <dgm:t>
        <a:bodyPr/>
        <a:lstStyle/>
        <a:p>
          <a:r>
            <a:rPr lang="sv-SE"/>
            <a:t>Godkännande</a:t>
          </a:r>
        </a:p>
        <a:p>
          <a:r>
            <a:rPr lang="sv-SE"/>
            <a:t>(okt/apr)</a:t>
          </a:r>
        </a:p>
      </dgm:t>
    </dgm:pt>
    <dgm:pt modelId="{C6207C7B-E99F-491D-B6C9-A3D4D187E995}" type="parTrans" cxnId="{2CE3401D-7C13-45E2-9973-80C8111A73D8}">
      <dgm:prSet/>
      <dgm:spPr/>
      <dgm:t>
        <a:bodyPr/>
        <a:lstStyle/>
        <a:p>
          <a:endParaRPr lang="sv-SE"/>
        </a:p>
      </dgm:t>
    </dgm:pt>
    <dgm:pt modelId="{B0BB74F3-264D-4875-9DAB-9A2F7A544105}" type="sibTrans" cxnId="{2CE3401D-7C13-45E2-9973-80C8111A73D8}">
      <dgm:prSet/>
      <dgm:spPr/>
      <dgm:t>
        <a:bodyPr/>
        <a:lstStyle/>
        <a:p>
          <a:endParaRPr lang="sv-SE"/>
        </a:p>
      </dgm:t>
    </dgm:pt>
    <dgm:pt modelId="{3514F578-8566-4231-924E-2CD670577B41}">
      <dgm:prSet/>
      <dgm:spPr/>
      <dgm:t>
        <a:bodyPr/>
        <a:lstStyle/>
        <a:p>
          <a:r>
            <a:rPr lang="sv-SE"/>
            <a:t>Analys </a:t>
          </a:r>
        </a:p>
      </dgm:t>
    </dgm:pt>
    <dgm:pt modelId="{DCB9C8E7-B1C4-4096-8819-BD387A717D52}" type="parTrans" cxnId="{E6984BE9-5568-43E4-8B6E-B3C89499A2F1}">
      <dgm:prSet/>
      <dgm:spPr/>
      <dgm:t>
        <a:bodyPr/>
        <a:lstStyle/>
        <a:p>
          <a:endParaRPr lang="sv-SE"/>
        </a:p>
      </dgm:t>
    </dgm:pt>
    <dgm:pt modelId="{B91357D6-FB2F-4AE1-B69C-95B20FFB1CF6}" type="sibTrans" cxnId="{E6984BE9-5568-43E4-8B6E-B3C89499A2F1}">
      <dgm:prSet/>
      <dgm:spPr/>
      <dgm:t>
        <a:bodyPr/>
        <a:lstStyle/>
        <a:p>
          <a:endParaRPr lang="sv-SE"/>
        </a:p>
      </dgm:t>
    </dgm:pt>
    <dgm:pt modelId="{2B0F9C92-C1C0-4057-8453-3B3E5C4C6707}">
      <dgm:prSet/>
      <dgm:spPr/>
      <dgm:t>
        <a:bodyPr/>
        <a:lstStyle/>
        <a:p>
          <a:r>
            <a:rPr lang="sv-SE"/>
            <a:t>Analys</a:t>
          </a:r>
        </a:p>
      </dgm:t>
    </dgm:pt>
    <dgm:pt modelId="{6FB1A4E8-01DF-434C-8E20-AFFA074E1560}" type="parTrans" cxnId="{B2362716-1736-436E-8FA3-92EC8F48496B}">
      <dgm:prSet/>
      <dgm:spPr/>
      <dgm:t>
        <a:bodyPr/>
        <a:lstStyle/>
        <a:p>
          <a:endParaRPr lang="sv-SE"/>
        </a:p>
      </dgm:t>
    </dgm:pt>
    <dgm:pt modelId="{F819BBEB-C72D-449A-A89A-D14F13C00C94}" type="sibTrans" cxnId="{B2362716-1736-436E-8FA3-92EC8F48496B}">
      <dgm:prSet/>
      <dgm:spPr/>
      <dgm:t>
        <a:bodyPr/>
        <a:lstStyle/>
        <a:p>
          <a:endParaRPr lang="sv-SE"/>
        </a:p>
      </dgm:t>
    </dgm:pt>
    <dgm:pt modelId="{36A39A89-C877-442C-B670-B37A382C9C74}">
      <dgm:prSet/>
      <dgm:spPr>
        <a:solidFill>
          <a:schemeClr val="bg1">
            <a:alpha val="90000"/>
          </a:schemeClr>
        </a:solidFill>
        <a:ln>
          <a:solidFill>
            <a:schemeClr val="bg1">
              <a:alpha val="90000"/>
            </a:schemeClr>
          </a:solidFill>
        </a:ln>
      </dgm:spPr>
      <dgm:t>
        <a:bodyPr/>
        <a:lstStyle/>
        <a:p>
          <a:endParaRPr lang="sv-SE"/>
        </a:p>
      </dgm:t>
    </dgm:pt>
    <dgm:pt modelId="{5385E689-048E-48AF-8AE3-758A87510423}" type="parTrans" cxnId="{CD52D59A-7710-4917-81B4-0454681B698F}">
      <dgm:prSet/>
      <dgm:spPr/>
      <dgm:t>
        <a:bodyPr/>
        <a:lstStyle/>
        <a:p>
          <a:endParaRPr lang="sv-SE"/>
        </a:p>
      </dgm:t>
    </dgm:pt>
    <dgm:pt modelId="{C4EC7BF8-FC3F-4A4D-809A-3CF1E9CBCA65}" type="sibTrans" cxnId="{CD52D59A-7710-4917-81B4-0454681B698F}">
      <dgm:prSet/>
      <dgm:spPr/>
      <dgm:t>
        <a:bodyPr/>
        <a:lstStyle/>
        <a:p>
          <a:endParaRPr lang="sv-SE"/>
        </a:p>
      </dgm:t>
    </dgm:pt>
    <dgm:pt modelId="{A371C162-3312-4EA9-9998-CAE21C89C733}">
      <dgm:prSet/>
      <dgm:spPr>
        <a:solidFill>
          <a:schemeClr val="bg1">
            <a:alpha val="90000"/>
          </a:schemeClr>
        </a:solidFill>
        <a:ln>
          <a:solidFill>
            <a:schemeClr val="bg1">
              <a:alpha val="90000"/>
            </a:schemeClr>
          </a:solidFill>
        </a:ln>
      </dgm:spPr>
      <dgm:t>
        <a:bodyPr/>
        <a:lstStyle/>
        <a:p>
          <a:endParaRPr lang="sv-SE"/>
        </a:p>
      </dgm:t>
    </dgm:pt>
    <dgm:pt modelId="{633AFC34-2704-4F3E-9E6C-89628E6826BA}" type="parTrans" cxnId="{103B4CC7-4AE3-4742-A3A5-62BFD444F270}">
      <dgm:prSet/>
      <dgm:spPr/>
      <dgm:t>
        <a:bodyPr/>
        <a:lstStyle/>
        <a:p>
          <a:endParaRPr lang="sv-SE"/>
        </a:p>
      </dgm:t>
    </dgm:pt>
    <dgm:pt modelId="{A0620F09-1726-41CA-AFC5-6C80C780E1F5}" type="sibTrans" cxnId="{103B4CC7-4AE3-4742-A3A5-62BFD444F270}">
      <dgm:prSet/>
      <dgm:spPr/>
      <dgm:t>
        <a:bodyPr/>
        <a:lstStyle/>
        <a:p>
          <a:endParaRPr lang="sv-SE"/>
        </a:p>
      </dgm:t>
    </dgm:pt>
    <dgm:pt modelId="{3E78C1A0-F6CF-41A8-86DC-54FA85B5A9CB}">
      <dgm:prSet/>
      <dgm:spPr>
        <a:solidFill>
          <a:schemeClr val="bg1">
            <a:alpha val="90000"/>
          </a:schemeClr>
        </a:solidFill>
        <a:ln>
          <a:solidFill>
            <a:schemeClr val="bg1">
              <a:alpha val="90000"/>
            </a:schemeClr>
          </a:solidFill>
        </a:ln>
      </dgm:spPr>
      <dgm:t>
        <a:bodyPr/>
        <a:lstStyle/>
        <a:p>
          <a:endParaRPr lang="sv-SE"/>
        </a:p>
      </dgm:t>
    </dgm:pt>
    <dgm:pt modelId="{44242D72-AAA5-471A-8D0B-191F1367C678}" type="parTrans" cxnId="{3AE4E78E-E3BE-4CC2-A285-74A2680475F9}">
      <dgm:prSet/>
      <dgm:spPr/>
      <dgm:t>
        <a:bodyPr/>
        <a:lstStyle/>
        <a:p>
          <a:endParaRPr lang="sv-SE"/>
        </a:p>
      </dgm:t>
    </dgm:pt>
    <dgm:pt modelId="{D383F987-FDE8-4434-9F51-54D617406CEF}" type="sibTrans" cxnId="{3AE4E78E-E3BE-4CC2-A285-74A2680475F9}">
      <dgm:prSet/>
      <dgm:spPr/>
      <dgm:t>
        <a:bodyPr/>
        <a:lstStyle/>
        <a:p>
          <a:endParaRPr lang="sv-SE"/>
        </a:p>
      </dgm:t>
    </dgm:pt>
    <dgm:pt modelId="{CB01529F-8C0A-4154-BE1F-0297B08D0888}">
      <dgm:prSet/>
      <dgm:spPr>
        <a:solidFill>
          <a:schemeClr val="bg1">
            <a:alpha val="90000"/>
          </a:schemeClr>
        </a:solidFill>
        <a:ln>
          <a:solidFill>
            <a:schemeClr val="bg1">
              <a:alpha val="90000"/>
            </a:schemeClr>
          </a:solidFill>
        </a:ln>
      </dgm:spPr>
      <dgm:t>
        <a:bodyPr/>
        <a:lstStyle/>
        <a:p>
          <a:endParaRPr lang="sv-SE"/>
        </a:p>
      </dgm:t>
    </dgm:pt>
    <dgm:pt modelId="{F636C822-B646-4607-AC4E-9D3BF0CE41AA}" type="parTrans" cxnId="{E419FAD3-016A-4C15-B277-3C120BF02F88}">
      <dgm:prSet/>
      <dgm:spPr/>
      <dgm:t>
        <a:bodyPr/>
        <a:lstStyle/>
        <a:p>
          <a:endParaRPr lang="sv-SE"/>
        </a:p>
      </dgm:t>
    </dgm:pt>
    <dgm:pt modelId="{0B9C18DE-72ED-4032-A23C-A30E39C91B6A}" type="sibTrans" cxnId="{E419FAD3-016A-4C15-B277-3C120BF02F88}">
      <dgm:prSet/>
      <dgm:spPr/>
      <dgm:t>
        <a:bodyPr/>
        <a:lstStyle/>
        <a:p>
          <a:endParaRPr lang="sv-SE"/>
        </a:p>
      </dgm:t>
    </dgm:pt>
    <dgm:pt modelId="{D080E296-5FD5-43ED-AF43-AB84E84214A9}">
      <dgm:prSet/>
      <dgm:spPr>
        <a:solidFill>
          <a:sysClr val="window" lastClr="FFFFFF">
            <a:alpha val="90000"/>
          </a:sysClr>
        </a:solidFill>
        <a:ln>
          <a:solidFill>
            <a:schemeClr val="bg1">
              <a:alpha val="90000"/>
            </a:schemeClr>
          </a:solidFill>
        </a:ln>
      </dgm:spPr>
      <dgm:t>
        <a:bodyPr/>
        <a:lstStyle/>
        <a:p>
          <a:endParaRPr lang="sv-SE"/>
        </a:p>
      </dgm:t>
    </dgm:pt>
    <dgm:pt modelId="{090ACA92-66EA-40C7-9078-29B9D2971E6A}" type="parTrans" cxnId="{3B4CE231-389C-44AC-8BE9-E8D2AB4E1103}">
      <dgm:prSet/>
      <dgm:spPr/>
      <dgm:t>
        <a:bodyPr/>
        <a:lstStyle/>
        <a:p>
          <a:endParaRPr lang="sv-SE"/>
        </a:p>
      </dgm:t>
    </dgm:pt>
    <dgm:pt modelId="{9AE9CF35-09EB-4495-9339-83CBEC70FB69}" type="sibTrans" cxnId="{3B4CE231-389C-44AC-8BE9-E8D2AB4E1103}">
      <dgm:prSet/>
      <dgm:spPr/>
      <dgm:t>
        <a:bodyPr/>
        <a:lstStyle/>
        <a:p>
          <a:endParaRPr lang="sv-SE"/>
        </a:p>
      </dgm:t>
    </dgm:pt>
    <dgm:pt modelId="{4649D2D1-9E5D-43B9-9729-2741C6A4ACDD}">
      <dgm:prSet/>
      <dgm:spPr>
        <a:solidFill>
          <a:schemeClr val="bg1">
            <a:alpha val="90000"/>
          </a:schemeClr>
        </a:solidFill>
        <a:ln>
          <a:solidFill>
            <a:schemeClr val="bg1">
              <a:alpha val="90000"/>
            </a:schemeClr>
          </a:solidFill>
        </a:ln>
      </dgm:spPr>
      <dgm:t>
        <a:bodyPr/>
        <a:lstStyle/>
        <a:p>
          <a:endParaRPr lang="sv-SE"/>
        </a:p>
      </dgm:t>
    </dgm:pt>
    <dgm:pt modelId="{34F17C35-CCA4-48C3-885C-F27712393128}" type="parTrans" cxnId="{F5C221BA-9A77-46E7-AEED-E48BDBB09D9B}">
      <dgm:prSet/>
      <dgm:spPr/>
      <dgm:t>
        <a:bodyPr/>
        <a:lstStyle/>
        <a:p>
          <a:endParaRPr lang="sv-SE"/>
        </a:p>
      </dgm:t>
    </dgm:pt>
    <dgm:pt modelId="{89F67B83-70FC-4ED4-98FE-D7FC568F5DF9}" type="sibTrans" cxnId="{F5C221BA-9A77-46E7-AEED-E48BDBB09D9B}">
      <dgm:prSet/>
      <dgm:spPr/>
      <dgm:t>
        <a:bodyPr/>
        <a:lstStyle/>
        <a:p>
          <a:endParaRPr lang="sv-SE"/>
        </a:p>
      </dgm:t>
    </dgm:pt>
    <dgm:pt modelId="{56A18BD1-68B4-48EF-8439-25FD623DC622}" type="pres">
      <dgm:prSet presAssocID="{6454CD4B-40C0-4EE6-B856-63EB6DF1E078}" presName="Name0" presStyleCnt="0">
        <dgm:presLayoutVars>
          <dgm:chPref val="3"/>
          <dgm:dir/>
          <dgm:animLvl val="lvl"/>
          <dgm:resizeHandles/>
        </dgm:presLayoutVars>
      </dgm:prSet>
      <dgm:spPr/>
    </dgm:pt>
    <dgm:pt modelId="{2E45531B-53E1-4CD1-908C-57A7E06AE14F}" type="pres">
      <dgm:prSet presAssocID="{A45C4C75-1BC3-4BC6-A195-B9B4AC7E24DB}" presName="horFlow" presStyleCnt="0"/>
      <dgm:spPr/>
    </dgm:pt>
    <dgm:pt modelId="{42FA70A3-C831-4379-9533-EC75E516361C}" type="pres">
      <dgm:prSet presAssocID="{A45C4C75-1BC3-4BC6-A195-B9B4AC7E24DB}" presName="bigChev" presStyleLbl="node1" presStyleIdx="0" presStyleCnt="4"/>
      <dgm:spPr/>
    </dgm:pt>
    <dgm:pt modelId="{043117D1-63F6-4811-8D6E-2871981C0A9A}" type="pres">
      <dgm:prSet presAssocID="{9A33F5D4-5E3E-4BCE-9E03-2A11548DA3A3}" presName="parTrans" presStyleCnt="0"/>
      <dgm:spPr/>
    </dgm:pt>
    <dgm:pt modelId="{D3FA3968-1E17-48E4-92A2-61646B258802}" type="pres">
      <dgm:prSet presAssocID="{DA703B74-412B-40E6-AC8C-392502669A06}" presName="node" presStyleLbl="alignAccFollowNode1" presStyleIdx="0" presStyleCnt="16">
        <dgm:presLayoutVars>
          <dgm:bulletEnabled val="1"/>
        </dgm:presLayoutVars>
      </dgm:prSet>
      <dgm:spPr/>
    </dgm:pt>
    <dgm:pt modelId="{198D9CE2-0795-4068-80A1-3DE82674501A}" type="pres">
      <dgm:prSet presAssocID="{A45C4C75-1BC3-4BC6-A195-B9B4AC7E24DB}" presName="vSp" presStyleCnt="0"/>
      <dgm:spPr/>
    </dgm:pt>
    <dgm:pt modelId="{2CCE2B3A-2B94-4248-B498-F75552DA7E7D}" type="pres">
      <dgm:prSet presAssocID="{5F7C077C-A2DA-4A08-8E38-3BB34A4FEA77}" presName="horFlow" presStyleCnt="0"/>
      <dgm:spPr/>
    </dgm:pt>
    <dgm:pt modelId="{B7E6E64B-41F7-4444-9F3B-9B4E596CD97F}" type="pres">
      <dgm:prSet presAssocID="{5F7C077C-A2DA-4A08-8E38-3BB34A4FEA77}" presName="bigChev" presStyleLbl="node1" presStyleIdx="1" presStyleCnt="4"/>
      <dgm:spPr/>
    </dgm:pt>
    <dgm:pt modelId="{6EAB0AA8-B721-4CCA-A374-FABAD1BC0201}" type="pres">
      <dgm:prSet presAssocID="{A264F075-DF6A-4EE7-BB0B-0AFB418D7D51}" presName="parTrans" presStyleCnt="0"/>
      <dgm:spPr/>
    </dgm:pt>
    <dgm:pt modelId="{434EA215-790B-4BD4-BD58-488A0605F30F}" type="pres">
      <dgm:prSet presAssocID="{B9B454A2-3607-48AA-9C43-943F4F56E6CC}" presName="node" presStyleLbl="alignAccFollowNode1" presStyleIdx="1" presStyleCnt="16">
        <dgm:presLayoutVars>
          <dgm:bulletEnabled val="1"/>
        </dgm:presLayoutVars>
      </dgm:prSet>
      <dgm:spPr/>
    </dgm:pt>
    <dgm:pt modelId="{A5329834-0694-4A10-B059-82CBBB4131EC}" type="pres">
      <dgm:prSet presAssocID="{F1496AC4-312F-426F-81FE-6B1A41E5374E}" presName="sibTrans" presStyleCnt="0"/>
      <dgm:spPr/>
    </dgm:pt>
    <dgm:pt modelId="{952E7CA4-5D0D-4471-89CD-3ED8E0CF51CF}" type="pres">
      <dgm:prSet presAssocID="{3486627A-32FB-405B-A70B-3CB7F5DC71F4}" presName="node" presStyleLbl="alignAccFollowNode1" presStyleIdx="2" presStyleCnt="16">
        <dgm:presLayoutVars>
          <dgm:bulletEnabled val="1"/>
        </dgm:presLayoutVars>
      </dgm:prSet>
      <dgm:spPr/>
    </dgm:pt>
    <dgm:pt modelId="{49AF63E3-DED8-422B-B8F1-F898F98EE4D1}" type="pres">
      <dgm:prSet presAssocID="{AB4FAAAE-8F7D-4495-8B4A-035CDF876901}" presName="sibTrans" presStyleCnt="0"/>
      <dgm:spPr/>
    </dgm:pt>
    <dgm:pt modelId="{0909CF7B-D69A-4DEB-8500-92F8EAAF5682}" type="pres">
      <dgm:prSet presAssocID="{11B05D63-F5DD-4845-83B2-616C26940747}" presName="node" presStyleLbl="alignAccFollowNode1" presStyleIdx="3" presStyleCnt="16">
        <dgm:presLayoutVars>
          <dgm:bulletEnabled val="1"/>
        </dgm:presLayoutVars>
      </dgm:prSet>
      <dgm:spPr/>
    </dgm:pt>
    <dgm:pt modelId="{F43F7F8D-F510-4C3C-9E00-D82EC8566FD9}" type="pres">
      <dgm:prSet presAssocID="{EDB2F6CA-2FF8-4582-B639-565F51A75311}" presName="sibTrans" presStyleCnt="0"/>
      <dgm:spPr/>
    </dgm:pt>
    <dgm:pt modelId="{DF14A9E0-C730-45C1-94AB-F8075C47578F}" type="pres">
      <dgm:prSet presAssocID="{17EFF741-02A0-41A3-96F2-73EED6FEB503}" presName="node" presStyleLbl="alignAccFollowNode1" presStyleIdx="4" presStyleCnt="16">
        <dgm:presLayoutVars>
          <dgm:bulletEnabled val="1"/>
        </dgm:presLayoutVars>
      </dgm:prSet>
      <dgm:spPr/>
    </dgm:pt>
    <dgm:pt modelId="{0F4F15C5-6FC1-41A2-B6B0-15C60C177E75}" type="pres">
      <dgm:prSet presAssocID="{5F7C077C-A2DA-4A08-8E38-3BB34A4FEA77}" presName="vSp" presStyleCnt="0"/>
      <dgm:spPr/>
    </dgm:pt>
    <dgm:pt modelId="{F362EC1C-7B5C-4933-B7D5-6B556B34F3CC}" type="pres">
      <dgm:prSet presAssocID="{9CC416BF-54CA-4421-9EF7-EA7220C51FA7}" presName="horFlow" presStyleCnt="0"/>
      <dgm:spPr/>
    </dgm:pt>
    <dgm:pt modelId="{A323C60D-3B01-4F6C-B8D2-7F7F24C65997}" type="pres">
      <dgm:prSet presAssocID="{9CC416BF-54CA-4421-9EF7-EA7220C51FA7}" presName="bigChev" presStyleLbl="node1" presStyleIdx="2" presStyleCnt="4"/>
      <dgm:spPr/>
    </dgm:pt>
    <dgm:pt modelId="{F5193E99-E5F2-41BE-907F-F4E5819AE100}" type="pres">
      <dgm:prSet presAssocID="{872FE8F0-EFCE-4B3E-95EC-04CCB146D324}" presName="parTrans" presStyleCnt="0"/>
      <dgm:spPr/>
    </dgm:pt>
    <dgm:pt modelId="{B434CD88-6E64-47F9-B487-54BC545C4774}" type="pres">
      <dgm:prSet presAssocID="{87497F99-BBE0-47A7-8637-03640033B126}" presName="node" presStyleLbl="alignAccFollowNode1" presStyleIdx="5" presStyleCnt="16">
        <dgm:presLayoutVars>
          <dgm:bulletEnabled val="1"/>
        </dgm:presLayoutVars>
      </dgm:prSet>
      <dgm:spPr/>
    </dgm:pt>
    <dgm:pt modelId="{2CAF6225-D92F-4C51-B7B2-A01F6788C0D7}" type="pres">
      <dgm:prSet presAssocID="{9E565EA3-7126-4506-BE83-6C1ED4C162AA}" presName="sibTrans" presStyleCnt="0"/>
      <dgm:spPr/>
    </dgm:pt>
    <dgm:pt modelId="{D3EF92C7-FAD7-4BCE-8C54-C9F0BEDA3679}" type="pres">
      <dgm:prSet presAssocID="{D080E296-5FD5-43ED-AF43-AB84E84214A9}" presName="node" presStyleLbl="alignAccFollowNode1" presStyleIdx="6" presStyleCnt="16">
        <dgm:presLayoutVars>
          <dgm:bulletEnabled val="1"/>
        </dgm:presLayoutVars>
      </dgm:prSet>
      <dgm:spPr/>
    </dgm:pt>
    <dgm:pt modelId="{ECFEC058-09D3-4DEF-93AD-4983F4BB142F}" type="pres">
      <dgm:prSet presAssocID="{9AE9CF35-09EB-4495-9339-83CBEC70FB69}" presName="sibTrans" presStyleCnt="0"/>
      <dgm:spPr/>
    </dgm:pt>
    <dgm:pt modelId="{DCDD2624-1BAB-4E79-A648-818294019368}" type="pres">
      <dgm:prSet presAssocID="{4649D2D1-9E5D-43B9-9729-2741C6A4ACDD}" presName="node" presStyleLbl="alignAccFollowNode1" presStyleIdx="7" presStyleCnt="16">
        <dgm:presLayoutVars>
          <dgm:bulletEnabled val="1"/>
        </dgm:presLayoutVars>
      </dgm:prSet>
      <dgm:spPr/>
    </dgm:pt>
    <dgm:pt modelId="{E6507A23-C5C2-4C69-8016-8FD1F936A84C}" type="pres">
      <dgm:prSet presAssocID="{89F67B83-70FC-4ED4-98FE-D7FC568F5DF9}" presName="sibTrans" presStyleCnt="0"/>
      <dgm:spPr/>
    </dgm:pt>
    <dgm:pt modelId="{85A3FBAB-F9C0-4E09-8E28-4A18F26B4C60}" type="pres">
      <dgm:prSet presAssocID="{3514F578-8566-4231-924E-2CD670577B41}" presName="node" presStyleLbl="alignAccFollowNode1" presStyleIdx="8" presStyleCnt="16">
        <dgm:presLayoutVars>
          <dgm:bulletEnabled val="1"/>
        </dgm:presLayoutVars>
      </dgm:prSet>
      <dgm:spPr/>
    </dgm:pt>
    <dgm:pt modelId="{F66137B9-6389-486F-9482-5585BB77CE62}" type="pres">
      <dgm:prSet presAssocID="{B91357D6-FB2F-4AE1-B69C-95B20FFB1CF6}" presName="sibTrans" presStyleCnt="0"/>
      <dgm:spPr/>
    </dgm:pt>
    <dgm:pt modelId="{88658733-B427-41E0-BDDA-32C44A1C38C8}" type="pres">
      <dgm:prSet presAssocID="{9C0FB9DC-1DB6-4EE1-9352-4CFA923CB248}" presName="node" presStyleLbl="alignAccFollowNode1" presStyleIdx="9" presStyleCnt="16">
        <dgm:presLayoutVars>
          <dgm:bulletEnabled val="1"/>
        </dgm:presLayoutVars>
      </dgm:prSet>
      <dgm:spPr/>
    </dgm:pt>
    <dgm:pt modelId="{136053B4-5BC3-4F3B-ACDD-3852B7D60C50}" type="pres">
      <dgm:prSet presAssocID="{9CC416BF-54CA-4421-9EF7-EA7220C51FA7}" presName="vSp" presStyleCnt="0"/>
      <dgm:spPr/>
    </dgm:pt>
    <dgm:pt modelId="{FCF4A1E5-6683-4E60-8F40-2C29831DF570}" type="pres">
      <dgm:prSet presAssocID="{29C532A1-833F-4F8D-B463-DC21E2805D89}" presName="horFlow" presStyleCnt="0"/>
      <dgm:spPr/>
    </dgm:pt>
    <dgm:pt modelId="{5F0FEF66-556A-4417-8149-BCD0D21B53B0}" type="pres">
      <dgm:prSet presAssocID="{29C532A1-833F-4F8D-B463-DC21E2805D89}" presName="bigChev" presStyleLbl="node1" presStyleIdx="3" presStyleCnt="4"/>
      <dgm:spPr/>
    </dgm:pt>
    <dgm:pt modelId="{448B6482-09DC-4448-9EE5-9150675C33DA}" type="pres">
      <dgm:prSet presAssocID="{E79DB856-AEB1-41AE-80EF-F8AFF26A1B08}" presName="parTrans" presStyleCnt="0"/>
      <dgm:spPr/>
    </dgm:pt>
    <dgm:pt modelId="{225F571B-E70B-486C-9EB5-4BEB797F5699}" type="pres">
      <dgm:prSet presAssocID="{A182C690-83F9-430D-B032-1600D77199E1}" presName="node" presStyleLbl="alignAccFollowNode1" presStyleIdx="10" presStyleCnt="16" custLinFactNeighborX="-4575">
        <dgm:presLayoutVars>
          <dgm:bulletEnabled val="1"/>
        </dgm:presLayoutVars>
      </dgm:prSet>
      <dgm:spPr/>
    </dgm:pt>
    <dgm:pt modelId="{5C46AC80-A519-41B9-AF40-535DA81DF0AD}" type="pres">
      <dgm:prSet presAssocID="{DBB6591E-4D11-436E-839D-67009834CF22}" presName="sibTrans" presStyleCnt="0"/>
      <dgm:spPr/>
    </dgm:pt>
    <dgm:pt modelId="{30C9251C-9ACE-46D8-A6CB-B5891BAFCF4E}" type="pres">
      <dgm:prSet presAssocID="{A371C162-3312-4EA9-9998-CAE21C89C733}" presName="node" presStyleLbl="alignAccFollowNode1" presStyleIdx="11" presStyleCnt="16">
        <dgm:presLayoutVars>
          <dgm:bulletEnabled val="1"/>
        </dgm:presLayoutVars>
      </dgm:prSet>
      <dgm:spPr/>
    </dgm:pt>
    <dgm:pt modelId="{D4364D5E-731F-40C1-9A6D-70E475601789}" type="pres">
      <dgm:prSet presAssocID="{A0620F09-1726-41CA-AFC5-6C80C780E1F5}" presName="sibTrans" presStyleCnt="0"/>
      <dgm:spPr/>
    </dgm:pt>
    <dgm:pt modelId="{A29B1821-D433-4A06-97C3-5EC9701A4765}" type="pres">
      <dgm:prSet presAssocID="{CB01529F-8C0A-4154-BE1F-0297B08D0888}" presName="node" presStyleLbl="alignAccFollowNode1" presStyleIdx="12" presStyleCnt="16">
        <dgm:presLayoutVars>
          <dgm:bulletEnabled val="1"/>
        </dgm:presLayoutVars>
      </dgm:prSet>
      <dgm:spPr/>
    </dgm:pt>
    <dgm:pt modelId="{8E63E928-8E43-447C-A4AD-A319D993E594}" type="pres">
      <dgm:prSet presAssocID="{0B9C18DE-72ED-4032-A23C-A30E39C91B6A}" presName="sibTrans" presStyleCnt="0"/>
      <dgm:spPr/>
    </dgm:pt>
    <dgm:pt modelId="{18DB4ECD-67E2-40F7-9273-408D9EC03637}" type="pres">
      <dgm:prSet presAssocID="{36A39A89-C877-442C-B670-B37A382C9C74}" presName="node" presStyleLbl="alignAccFollowNode1" presStyleIdx="13" presStyleCnt="16">
        <dgm:presLayoutVars>
          <dgm:bulletEnabled val="1"/>
        </dgm:presLayoutVars>
      </dgm:prSet>
      <dgm:spPr/>
    </dgm:pt>
    <dgm:pt modelId="{34470915-F9C5-45BC-9BD8-61530D7C9E53}" type="pres">
      <dgm:prSet presAssocID="{C4EC7BF8-FC3F-4A4D-809A-3CF1E9CBCA65}" presName="sibTrans" presStyleCnt="0"/>
      <dgm:spPr/>
    </dgm:pt>
    <dgm:pt modelId="{5C25A4AE-7FC5-453E-97A2-386484EB6359}" type="pres">
      <dgm:prSet presAssocID="{2B0F9C92-C1C0-4057-8453-3B3E5C4C6707}" presName="node" presStyleLbl="alignAccFollowNode1" presStyleIdx="14" presStyleCnt="16">
        <dgm:presLayoutVars>
          <dgm:bulletEnabled val="1"/>
        </dgm:presLayoutVars>
      </dgm:prSet>
      <dgm:spPr/>
    </dgm:pt>
    <dgm:pt modelId="{8FA3D97C-813B-45A3-A64D-4299A64A0106}" type="pres">
      <dgm:prSet presAssocID="{F819BBEB-C72D-449A-A89A-D14F13C00C94}" presName="sibTrans" presStyleCnt="0"/>
      <dgm:spPr/>
    </dgm:pt>
    <dgm:pt modelId="{DA7C7F53-D58E-40AB-99F5-2500FD9482C0}" type="pres">
      <dgm:prSet presAssocID="{A76166BA-1FDA-4AAD-8831-AE78F8A3B1DB}" presName="node" presStyleLbl="alignAccFollowNode1" presStyleIdx="15" presStyleCnt="16">
        <dgm:presLayoutVars>
          <dgm:bulletEnabled val="1"/>
        </dgm:presLayoutVars>
      </dgm:prSet>
      <dgm:spPr/>
    </dgm:pt>
  </dgm:ptLst>
  <dgm:cxnLst>
    <dgm:cxn modelId="{8A48BF08-6D8E-45A2-83D7-F8DC554F026B}" srcId="{9CC416BF-54CA-4421-9EF7-EA7220C51FA7}" destId="{9C0FB9DC-1DB6-4EE1-9352-4CFA923CB248}" srcOrd="4" destOrd="0" parTransId="{87B6BE55-98C5-473A-8D11-C21DE5F05DE4}" sibTransId="{725425B0-1D5E-42F5-8499-1B4FE8F0FF18}"/>
    <dgm:cxn modelId="{B2362716-1736-436E-8FA3-92EC8F48496B}" srcId="{29C532A1-833F-4F8D-B463-DC21E2805D89}" destId="{2B0F9C92-C1C0-4057-8453-3B3E5C4C6707}" srcOrd="4" destOrd="0" parTransId="{6FB1A4E8-01DF-434C-8E20-AFFA074E1560}" sibTransId="{F819BBEB-C72D-449A-A89A-D14F13C00C94}"/>
    <dgm:cxn modelId="{CF714316-8925-4903-9CD8-A878912EAA36}" type="presOf" srcId="{36A39A89-C877-442C-B670-B37A382C9C74}" destId="{18DB4ECD-67E2-40F7-9273-408D9EC03637}" srcOrd="0" destOrd="0" presId="urn:microsoft.com/office/officeart/2005/8/layout/lProcess3"/>
    <dgm:cxn modelId="{2CE3401D-7C13-45E2-9973-80C8111A73D8}" srcId="{5F7C077C-A2DA-4A08-8E38-3BB34A4FEA77}" destId="{17EFF741-02A0-41A3-96F2-73EED6FEB503}" srcOrd="3" destOrd="0" parTransId="{C6207C7B-E99F-491D-B6C9-A3D4D187E995}" sibTransId="{B0BB74F3-264D-4875-9DAB-9A2F7A544105}"/>
    <dgm:cxn modelId="{93403A1F-B7F8-45D0-84E4-E877EB24CAFD}" srcId="{6454CD4B-40C0-4EE6-B856-63EB6DF1E078}" destId="{29C532A1-833F-4F8D-B463-DC21E2805D89}" srcOrd="3" destOrd="0" parTransId="{8857BE04-70EB-49C6-8C23-6E28F53E0722}" sibTransId="{55DBB793-A671-4F26-A393-29AAD580CF9F}"/>
    <dgm:cxn modelId="{A458E81F-478B-4E4F-A715-33F15856D580}" srcId="{A45C4C75-1BC3-4BC6-A195-B9B4AC7E24DB}" destId="{DA703B74-412B-40E6-AC8C-392502669A06}" srcOrd="0" destOrd="0" parTransId="{9A33F5D4-5E3E-4BCE-9E03-2A11548DA3A3}" sibTransId="{AB736E57-9E72-4E36-B13A-FC3B37EC3B94}"/>
    <dgm:cxn modelId="{9FF0D921-513D-4A4C-91CB-736DEB4FC50E}" srcId="{29C532A1-833F-4F8D-B463-DC21E2805D89}" destId="{A182C690-83F9-430D-B032-1600D77199E1}" srcOrd="0" destOrd="0" parTransId="{E79DB856-AEB1-41AE-80EF-F8AFF26A1B08}" sibTransId="{DBB6591E-4D11-436E-839D-67009834CF22}"/>
    <dgm:cxn modelId="{02082723-38A1-4886-90C4-CFFE4A91941B}" type="presOf" srcId="{2B0F9C92-C1C0-4057-8453-3B3E5C4C6707}" destId="{5C25A4AE-7FC5-453E-97A2-386484EB6359}" srcOrd="0" destOrd="0" presId="urn:microsoft.com/office/officeart/2005/8/layout/lProcess3"/>
    <dgm:cxn modelId="{8B4F482D-FDF8-4065-B13F-FCA5D4D7EE20}" type="presOf" srcId="{A371C162-3312-4EA9-9998-CAE21C89C733}" destId="{30C9251C-9ACE-46D8-A6CB-B5891BAFCF4E}" srcOrd="0" destOrd="0" presId="urn:microsoft.com/office/officeart/2005/8/layout/lProcess3"/>
    <dgm:cxn modelId="{3B4CE231-389C-44AC-8BE9-E8D2AB4E1103}" srcId="{9CC416BF-54CA-4421-9EF7-EA7220C51FA7}" destId="{D080E296-5FD5-43ED-AF43-AB84E84214A9}" srcOrd="1" destOrd="0" parTransId="{090ACA92-66EA-40C7-9078-29B9D2971E6A}" sibTransId="{9AE9CF35-09EB-4495-9339-83CBEC70FB69}"/>
    <dgm:cxn modelId="{FD38CD36-BF66-4258-A695-80B19AC5ED39}" type="presOf" srcId="{4649D2D1-9E5D-43B9-9729-2741C6A4ACDD}" destId="{DCDD2624-1BAB-4E79-A648-818294019368}" srcOrd="0" destOrd="0" presId="urn:microsoft.com/office/officeart/2005/8/layout/lProcess3"/>
    <dgm:cxn modelId="{8A9D0940-AF19-41A3-9D72-070B453166B1}" type="presOf" srcId="{B9B454A2-3607-48AA-9C43-943F4F56E6CC}" destId="{434EA215-790B-4BD4-BD58-488A0605F30F}" srcOrd="0" destOrd="0" presId="urn:microsoft.com/office/officeart/2005/8/layout/lProcess3"/>
    <dgm:cxn modelId="{4323A440-E735-44CD-A54C-5306F841AECE}" srcId="{6454CD4B-40C0-4EE6-B856-63EB6DF1E078}" destId="{5F7C077C-A2DA-4A08-8E38-3BB34A4FEA77}" srcOrd="1" destOrd="0" parTransId="{A26C124C-4F27-49D2-A868-C208B1F80ADD}" sibTransId="{4268BFCE-59BC-4B97-BA92-9099D1F31933}"/>
    <dgm:cxn modelId="{B5D71862-DD05-4FBC-A99E-07BD4532E668}" type="presOf" srcId="{A45C4C75-1BC3-4BC6-A195-B9B4AC7E24DB}" destId="{42FA70A3-C831-4379-9533-EC75E516361C}" srcOrd="0" destOrd="0" presId="urn:microsoft.com/office/officeart/2005/8/layout/lProcess3"/>
    <dgm:cxn modelId="{683EB74D-6637-40B9-B933-7C7693C4C5B9}" type="presOf" srcId="{A76166BA-1FDA-4AAD-8831-AE78F8A3B1DB}" destId="{DA7C7F53-D58E-40AB-99F5-2500FD9482C0}" srcOrd="0" destOrd="0" presId="urn:microsoft.com/office/officeart/2005/8/layout/lProcess3"/>
    <dgm:cxn modelId="{F394A356-42AE-454C-AD6B-BF75C72A29B8}" type="presOf" srcId="{5F7C077C-A2DA-4A08-8E38-3BB34A4FEA77}" destId="{B7E6E64B-41F7-4444-9F3B-9B4E596CD97F}" srcOrd="0" destOrd="0" presId="urn:microsoft.com/office/officeart/2005/8/layout/lProcess3"/>
    <dgm:cxn modelId="{62E35558-7C8A-4189-A074-97A318221AD3}" type="presOf" srcId="{17EFF741-02A0-41A3-96F2-73EED6FEB503}" destId="{DF14A9E0-C730-45C1-94AB-F8075C47578F}" srcOrd="0" destOrd="0" presId="urn:microsoft.com/office/officeart/2005/8/layout/lProcess3"/>
    <dgm:cxn modelId="{CA48E17B-1408-434C-A8D2-69636E08E8BB}" srcId="{6454CD4B-40C0-4EE6-B856-63EB6DF1E078}" destId="{A45C4C75-1BC3-4BC6-A195-B9B4AC7E24DB}" srcOrd="0" destOrd="0" parTransId="{7AA2E8C6-6853-4B9C-BDA1-F530428C44CB}" sibTransId="{2D1E8726-93FB-4FAD-A0CB-58B368E24BAB}"/>
    <dgm:cxn modelId="{4F604E85-7EAD-4AA7-BC69-C9CE0873B4F7}" type="presOf" srcId="{87497F99-BBE0-47A7-8637-03640033B126}" destId="{B434CD88-6E64-47F9-B487-54BC545C4774}" srcOrd="0" destOrd="0" presId="urn:microsoft.com/office/officeart/2005/8/layout/lProcess3"/>
    <dgm:cxn modelId="{A50EBD89-F975-4EAA-9E28-C05309F67BB8}" srcId="{5F7C077C-A2DA-4A08-8E38-3BB34A4FEA77}" destId="{3486627A-32FB-405B-A70B-3CB7F5DC71F4}" srcOrd="1" destOrd="0" parTransId="{FF0D51B5-A14A-439E-9B79-0C0A9D1FA5EC}" sibTransId="{AB4FAAAE-8F7D-4495-8B4A-035CDF876901}"/>
    <dgm:cxn modelId="{3AE4E78E-E3BE-4CC2-A285-74A2680475F9}" srcId="{A371C162-3312-4EA9-9998-CAE21C89C733}" destId="{3E78C1A0-F6CF-41A8-86DC-54FA85B5A9CB}" srcOrd="0" destOrd="0" parTransId="{44242D72-AAA5-471A-8D0B-191F1367C678}" sibTransId="{D383F987-FDE8-4434-9F51-54D617406CEF}"/>
    <dgm:cxn modelId="{1F835A91-A629-48E0-A027-2F761C681F06}" type="presOf" srcId="{D080E296-5FD5-43ED-AF43-AB84E84214A9}" destId="{D3EF92C7-FAD7-4BCE-8C54-C9F0BEDA3679}" srcOrd="0" destOrd="0" presId="urn:microsoft.com/office/officeart/2005/8/layout/lProcess3"/>
    <dgm:cxn modelId="{99F87F93-A254-4A08-84A6-422A82FC4866}" type="presOf" srcId="{3514F578-8566-4231-924E-2CD670577B41}" destId="{85A3FBAB-F9C0-4E09-8E28-4A18F26B4C60}" srcOrd="0" destOrd="0" presId="urn:microsoft.com/office/officeart/2005/8/layout/lProcess3"/>
    <dgm:cxn modelId="{CD52D59A-7710-4917-81B4-0454681B698F}" srcId="{29C532A1-833F-4F8D-B463-DC21E2805D89}" destId="{36A39A89-C877-442C-B670-B37A382C9C74}" srcOrd="3" destOrd="0" parTransId="{5385E689-048E-48AF-8AE3-758A87510423}" sibTransId="{C4EC7BF8-FC3F-4A4D-809A-3CF1E9CBCA65}"/>
    <dgm:cxn modelId="{0E4E35AD-4580-4DC2-A302-5AA9129E46E3}" srcId="{29C532A1-833F-4F8D-B463-DC21E2805D89}" destId="{A76166BA-1FDA-4AAD-8831-AE78F8A3B1DB}" srcOrd="5" destOrd="0" parTransId="{05E1D12C-BD66-4107-BFF4-0616F37EFBD6}" sibTransId="{0EC81FB3-788E-44F1-BBC6-A0027BD5892D}"/>
    <dgm:cxn modelId="{E1B0A9B1-1DC8-44CC-8808-6B7543E193AE}" srcId="{5F7C077C-A2DA-4A08-8E38-3BB34A4FEA77}" destId="{B9B454A2-3607-48AA-9C43-943F4F56E6CC}" srcOrd="0" destOrd="0" parTransId="{A264F075-DF6A-4EE7-BB0B-0AFB418D7D51}" sibTransId="{F1496AC4-312F-426F-81FE-6B1A41E5374E}"/>
    <dgm:cxn modelId="{6CEF85B6-B7FE-4084-8DC0-80031BFF9181}" srcId="{5F7C077C-A2DA-4A08-8E38-3BB34A4FEA77}" destId="{11B05D63-F5DD-4845-83B2-616C26940747}" srcOrd="2" destOrd="0" parTransId="{A64EC7F1-14BC-4DB4-8158-D2D355CB0C24}" sibTransId="{EDB2F6CA-2FF8-4582-B639-565F51A75311}"/>
    <dgm:cxn modelId="{A3F7B8B7-B77B-44B9-968C-E091531FEF37}" type="presOf" srcId="{9CC416BF-54CA-4421-9EF7-EA7220C51FA7}" destId="{A323C60D-3B01-4F6C-B8D2-7F7F24C65997}" srcOrd="0" destOrd="0" presId="urn:microsoft.com/office/officeart/2005/8/layout/lProcess3"/>
    <dgm:cxn modelId="{F5C221BA-9A77-46E7-AEED-E48BDBB09D9B}" srcId="{9CC416BF-54CA-4421-9EF7-EA7220C51FA7}" destId="{4649D2D1-9E5D-43B9-9729-2741C6A4ACDD}" srcOrd="2" destOrd="0" parTransId="{34F17C35-CCA4-48C3-885C-F27712393128}" sibTransId="{89F67B83-70FC-4ED4-98FE-D7FC568F5DF9}"/>
    <dgm:cxn modelId="{915CD1C2-9FF5-41E5-9D0B-3C06A26BB6EE}" srcId="{6454CD4B-40C0-4EE6-B856-63EB6DF1E078}" destId="{9CC416BF-54CA-4421-9EF7-EA7220C51FA7}" srcOrd="2" destOrd="0" parTransId="{A422453F-2A9E-4EB3-AC9A-5E0200C236F2}" sibTransId="{92A6117C-8AA1-4435-AECC-99FFF7F4A8C2}"/>
    <dgm:cxn modelId="{103B4CC7-4AE3-4742-A3A5-62BFD444F270}" srcId="{29C532A1-833F-4F8D-B463-DC21E2805D89}" destId="{A371C162-3312-4EA9-9998-CAE21C89C733}" srcOrd="1" destOrd="0" parTransId="{633AFC34-2704-4F3E-9E6C-89628E6826BA}" sibTransId="{A0620F09-1726-41CA-AFC5-6C80C780E1F5}"/>
    <dgm:cxn modelId="{1A9816CC-0CF4-4F5C-88B5-94B55456E650}" type="presOf" srcId="{3486627A-32FB-405B-A70B-3CB7F5DC71F4}" destId="{952E7CA4-5D0D-4471-89CD-3ED8E0CF51CF}" srcOrd="0" destOrd="0" presId="urn:microsoft.com/office/officeart/2005/8/layout/lProcess3"/>
    <dgm:cxn modelId="{B958F5D0-A271-4DAC-9845-29725517D17B}" type="presOf" srcId="{CB01529F-8C0A-4154-BE1F-0297B08D0888}" destId="{A29B1821-D433-4A06-97C3-5EC9701A4765}" srcOrd="0" destOrd="0" presId="urn:microsoft.com/office/officeart/2005/8/layout/lProcess3"/>
    <dgm:cxn modelId="{E419FAD3-016A-4C15-B277-3C120BF02F88}" srcId="{29C532A1-833F-4F8D-B463-DC21E2805D89}" destId="{CB01529F-8C0A-4154-BE1F-0297B08D0888}" srcOrd="2" destOrd="0" parTransId="{F636C822-B646-4607-AC4E-9D3BF0CE41AA}" sibTransId="{0B9C18DE-72ED-4032-A23C-A30E39C91B6A}"/>
    <dgm:cxn modelId="{BD32E3D5-2880-42EC-8E8D-6FA39093898C}" type="presOf" srcId="{6454CD4B-40C0-4EE6-B856-63EB6DF1E078}" destId="{56A18BD1-68B4-48EF-8439-25FD623DC622}" srcOrd="0" destOrd="0" presId="urn:microsoft.com/office/officeart/2005/8/layout/lProcess3"/>
    <dgm:cxn modelId="{E26B3BD8-8FC9-474F-BBD2-5FE771D3F5F4}" type="presOf" srcId="{9C0FB9DC-1DB6-4EE1-9352-4CFA923CB248}" destId="{88658733-B427-41E0-BDDA-32C44A1C38C8}" srcOrd="0" destOrd="0" presId="urn:microsoft.com/office/officeart/2005/8/layout/lProcess3"/>
    <dgm:cxn modelId="{2F47F8E3-05D4-484D-A05C-6426FA1C445C}" srcId="{9CC416BF-54CA-4421-9EF7-EA7220C51FA7}" destId="{87497F99-BBE0-47A7-8637-03640033B126}" srcOrd="0" destOrd="0" parTransId="{872FE8F0-EFCE-4B3E-95EC-04CCB146D324}" sibTransId="{9E565EA3-7126-4506-BE83-6C1ED4C162AA}"/>
    <dgm:cxn modelId="{809A53E8-2072-4EFC-BE5C-CF47F839CF8D}" type="presOf" srcId="{A182C690-83F9-430D-B032-1600D77199E1}" destId="{225F571B-E70B-486C-9EB5-4BEB797F5699}" srcOrd="0" destOrd="0" presId="urn:microsoft.com/office/officeart/2005/8/layout/lProcess3"/>
    <dgm:cxn modelId="{E6984BE9-5568-43E4-8B6E-B3C89499A2F1}" srcId="{9CC416BF-54CA-4421-9EF7-EA7220C51FA7}" destId="{3514F578-8566-4231-924E-2CD670577B41}" srcOrd="3" destOrd="0" parTransId="{DCB9C8E7-B1C4-4096-8819-BD387A717D52}" sibTransId="{B91357D6-FB2F-4AE1-B69C-95B20FFB1CF6}"/>
    <dgm:cxn modelId="{3B5E09F2-5232-4F02-8C40-8CDD355F6EF9}" type="presOf" srcId="{11B05D63-F5DD-4845-83B2-616C26940747}" destId="{0909CF7B-D69A-4DEB-8500-92F8EAAF5682}" srcOrd="0" destOrd="0" presId="urn:microsoft.com/office/officeart/2005/8/layout/lProcess3"/>
    <dgm:cxn modelId="{F961B2F3-71DB-48DB-8A49-09E2BB72F522}" type="presOf" srcId="{DA703B74-412B-40E6-AC8C-392502669A06}" destId="{D3FA3968-1E17-48E4-92A2-61646B258802}" srcOrd="0" destOrd="0" presId="urn:microsoft.com/office/officeart/2005/8/layout/lProcess3"/>
    <dgm:cxn modelId="{5140DAF3-8813-474F-AED2-9BB89C4DBDE0}" type="presOf" srcId="{29C532A1-833F-4F8D-B463-DC21E2805D89}" destId="{5F0FEF66-556A-4417-8149-BCD0D21B53B0}" srcOrd="0" destOrd="0" presId="urn:microsoft.com/office/officeart/2005/8/layout/lProcess3"/>
    <dgm:cxn modelId="{D349A8F5-D470-4098-B96F-40A9AC954985}" type="presOf" srcId="{3E78C1A0-F6CF-41A8-86DC-54FA85B5A9CB}" destId="{30C9251C-9ACE-46D8-A6CB-B5891BAFCF4E}" srcOrd="0" destOrd="1" presId="urn:microsoft.com/office/officeart/2005/8/layout/lProcess3"/>
    <dgm:cxn modelId="{D1AB1482-C062-4F28-8DE8-CACCE15ED8D0}" type="presParOf" srcId="{56A18BD1-68B4-48EF-8439-25FD623DC622}" destId="{2E45531B-53E1-4CD1-908C-57A7E06AE14F}" srcOrd="0" destOrd="0" presId="urn:microsoft.com/office/officeart/2005/8/layout/lProcess3"/>
    <dgm:cxn modelId="{377C5710-4632-4F19-8D04-F6DB9C25AB09}" type="presParOf" srcId="{2E45531B-53E1-4CD1-908C-57A7E06AE14F}" destId="{42FA70A3-C831-4379-9533-EC75E516361C}" srcOrd="0" destOrd="0" presId="urn:microsoft.com/office/officeart/2005/8/layout/lProcess3"/>
    <dgm:cxn modelId="{D87190E2-15A2-4A68-9B93-15D3371207C3}" type="presParOf" srcId="{2E45531B-53E1-4CD1-908C-57A7E06AE14F}" destId="{043117D1-63F6-4811-8D6E-2871981C0A9A}" srcOrd="1" destOrd="0" presId="urn:microsoft.com/office/officeart/2005/8/layout/lProcess3"/>
    <dgm:cxn modelId="{E3531FAD-D54D-4AC4-98AF-54373EA1FD86}" type="presParOf" srcId="{2E45531B-53E1-4CD1-908C-57A7E06AE14F}" destId="{D3FA3968-1E17-48E4-92A2-61646B258802}" srcOrd="2" destOrd="0" presId="urn:microsoft.com/office/officeart/2005/8/layout/lProcess3"/>
    <dgm:cxn modelId="{CBE83E1D-1704-45E6-AFD5-B62FDB64FF69}" type="presParOf" srcId="{56A18BD1-68B4-48EF-8439-25FD623DC622}" destId="{198D9CE2-0795-4068-80A1-3DE82674501A}" srcOrd="1" destOrd="0" presId="urn:microsoft.com/office/officeart/2005/8/layout/lProcess3"/>
    <dgm:cxn modelId="{57C0E314-0C96-477D-AB87-CE05F7860F2A}" type="presParOf" srcId="{56A18BD1-68B4-48EF-8439-25FD623DC622}" destId="{2CCE2B3A-2B94-4248-B498-F75552DA7E7D}" srcOrd="2" destOrd="0" presId="urn:microsoft.com/office/officeart/2005/8/layout/lProcess3"/>
    <dgm:cxn modelId="{672C6519-C79E-4A76-A7D3-72596079B711}" type="presParOf" srcId="{2CCE2B3A-2B94-4248-B498-F75552DA7E7D}" destId="{B7E6E64B-41F7-4444-9F3B-9B4E596CD97F}" srcOrd="0" destOrd="0" presId="urn:microsoft.com/office/officeart/2005/8/layout/lProcess3"/>
    <dgm:cxn modelId="{6BA58956-32EF-4B22-B8EC-780696DB0DE5}" type="presParOf" srcId="{2CCE2B3A-2B94-4248-B498-F75552DA7E7D}" destId="{6EAB0AA8-B721-4CCA-A374-FABAD1BC0201}" srcOrd="1" destOrd="0" presId="urn:microsoft.com/office/officeart/2005/8/layout/lProcess3"/>
    <dgm:cxn modelId="{200B7DF8-C057-43F5-A96E-0B63FE09DC5E}" type="presParOf" srcId="{2CCE2B3A-2B94-4248-B498-F75552DA7E7D}" destId="{434EA215-790B-4BD4-BD58-488A0605F30F}" srcOrd="2" destOrd="0" presId="urn:microsoft.com/office/officeart/2005/8/layout/lProcess3"/>
    <dgm:cxn modelId="{7352BA20-7362-45F2-A383-62C1021C7BD2}" type="presParOf" srcId="{2CCE2B3A-2B94-4248-B498-F75552DA7E7D}" destId="{A5329834-0694-4A10-B059-82CBBB4131EC}" srcOrd="3" destOrd="0" presId="urn:microsoft.com/office/officeart/2005/8/layout/lProcess3"/>
    <dgm:cxn modelId="{11AB354F-2AF7-4BB9-8B87-7CF9C080FA54}" type="presParOf" srcId="{2CCE2B3A-2B94-4248-B498-F75552DA7E7D}" destId="{952E7CA4-5D0D-4471-89CD-3ED8E0CF51CF}" srcOrd="4" destOrd="0" presId="urn:microsoft.com/office/officeart/2005/8/layout/lProcess3"/>
    <dgm:cxn modelId="{4D3824E6-54D2-4813-BD44-F85B3F4C4DC2}" type="presParOf" srcId="{2CCE2B3A-2B94-4248-B498-F75552DA7E7D}" destId="{49AF63E3-DED8-422B-B8F1-F898F98EE4D1}" srcOrd="5" destOrd="0" presId="urn:microsoft.com/office/officeart/2005/8/layout/lProcess3"/>
    <dgm:cxn modelId="{FC07065E-98F4-43CE-8926-8764370EF15E}" type="presParOf" srcId="{2CCE2B3A-2B94-4248-B498-F75552DA7E7D}" destId="{0909CF7B-D69A-4DEB-8500-92F8EAAF5682}" srcOrd="6" destOrd="0" presId="urn:microsoft.com/office/officeart/2005/8/layout/lProcess3"/>
    <dgm:cxn modelId="{BB0ECEF6-2A8D-4118-BFEC-7E25136BC8D1}" type="presParOf" srcId="{2CCE2B3A-2B94-4248-B498-F75552DA7E7D}" destId="{F43F7F8D-F510-4C3C-9E00-D82EC8566FD9}" srcOrd="7" destOrd="0" presId="urn:microsoft.com/office/officeart/2005/8/layout/lProcess3"/>
    <dgm:cxn modelId="{7716B4A1-4616-47CA-8290-DA9A9D8F656F}" type="presParOf" srcId="{2CCE2B3A-2B94-4248-B498-F75552DA7E7D}" destId="{DF14A9E0-C730-45C1-94AB-F8075C47578F}" srcOrd="8" destOrd="0" presId="urn:microsoft.com/office/officeart/2005/8/layout/lProcess3"/>
    <dgm:cxn modelId="{6AA2EEF4-05CF-40BE-A232-7C6C868EBD92}" type="presParOf" srcId="{56A18BD1-68B4-48EF-8439-25FD623DC622}" destId="{0F4F15C5-6FC1-41A2-B6B0-15C60C177E75}" srcOrd="3" destOrd="0" presId="urn:microsoft.com/office/officeart/2005/8/layout/lProcess3"/>
    <dgm:cxn modelId="{62154045-4D2A-4B46-98E2-3DE0031FFE95}" type="presParOf" srcId="{56A18BD1-68B4-48EF-8439-25FD623DC622}" destId="{F362EC1C-7B5C-4933-B7D5-6B556B34F3CC}" srcOrd="4" destOrd="0" presId="urn:microsoft.com/office/officeart/2005/8/layout/lProcess3"/>
    <dgm:cxn modelId="{C26ACC47-E03A-4159-B692-9B687566AF23}" type="presParOf" srcId="{F362EC1C-7B5C-4933-B7D5-6B556B34F3CC}" destId="{A323C60D-3B01-4F6C-B8D2-7F7F24C65997}" srcOrd="0" destOrd="0" presId="urn:microsoft.com/office/officeart/2005/8/layout/lProcess3"/>
    <dgm:cxn modelId="{FBCB86D1-B7BD-4787-B94A-A3CB676F0E50}" type="presParOf" srcId="{F362EC1C-7B5C-4933-B7D5-6B556B34F3CC}" destId="{F5193E99-E5F2-41BE-907F-F4E5819AE100}" srcOrd="1" destOrd="0" presId="urn:microsoft.com/office/officeart/2005/8/layout/lProcess3"/>
    <dgm:cxn modelId="{096157F5-0853-4668-9E42-A34FF035DBA0}" type="presParOf" srcId="{F362EC1C-7B5C-4933-B7D5-6B556B34F3CC}" destId="{B434CD88-6E64-47F9-B487-54BC545C4774}" srcOrd="2" destOrd="0" presId="urn:microsoft.com/office/officeart/2005/8/layout/lProcess3"/>
    <dgm:cxn modelId="{3790CBCD-8F42-45A2-A131-3DA3383482E3}" type="presParOf" srcId="{F362EC1C-7B5C-4933-B7D5-6B556B34F3CC}" destId="{2CAF6225-D92F-4C51-B7B2-A01F6788C0D7}" srcOrd="3" destOrd="0" presId="urn:microsoft.com/office/officeart/2005/8/layout/lProcess3"/>
    <dgm:cxn modelId="{6FB0A160-6B36-4390-BE8E-332FF9058688}" type="presParOf" srcId="{F362EC1C-7B5C-4933-B7D5-6B556B34F3CC}" destId="{D3EF92C7-FAD7-4BCE-8C54-C9F0BEDA3679}" srcOrd="4" destOrd="0" presId="urn:microsoft.com/office/officeart/2005/8/layout/lProcess3"/>
    <dgm:cxn modelId="{0B72D50B-294A-4CFD-9C99-85617E92C818}" type="presParOf" srcId="{F362EC1C-7B5C-4933-B7D5-6B556B34F3CC}" destId="{ECFEC058-09D3-4DEF-93AD-4983F4BB142F}" srcOrd="5" destOrd="0" presId="urn:microsoft.com/office/officeart/2005/8/layout/lProcess3"/>
    <dgm:cxn modelId="{24AD6D66-CDEA-4A7B-AD8B-F7EA2147F1D1}" type="presParOf" srcId="{F362EC1C-7B5C-4933-B7D5-6B556B34F3CC}" destId="{DCDD2624-1BAB-4E79-A648-818294019368}" srcOrd="6" destOrd="0" presId="urn:microsoft.com/office/officeart/2005/8/layout/lProcess3"/>
    <dgm:cxn modelId="{36FBD409-5E4D-4445-B5B2-3877726F9AD0}" type="presParOf" srcId="{F362EC1C-7B5C-4933-B7D5-6B556B34F3CC}" destId="{E6507A23-C5C2-4C69-8016-8FD1F936A84C}" srcOrd="7" destOrd="0" presId="urn:microsoft.com/office/officeart/2005/8/layout/lProcess3"/>
    <dgm:cxn modelId="{FEA8DC13-7F76-49D7-BDD1-F00823F54D51}" type="presParOf" srcId="{F362EC1C-7B5C-4933-B7D5-6B556B34F3CC}" destId="{85A3FBAB-F9C0-4E09-8E28-4A18F26B4C60}" srcOrd="8" destOrd="0" presId="urn:microsoft.com/office/officeart/2005/8/layout/lProcess3"/>
    <dgm:cxn modelId="{69852BB1-71AE-49C2-B2FB-D36BBA46AC54}" type="presParOf" srcId="{F362EC1C-7B5C-4933-B7D5-6B556B34F3CC}" destId="{F66137B9-6389-486F-9482-5585BB77CE62}" srcOrd="9" destOrd="0" presId="urn:microsoft.com/office/officeart/2005/8/layout/lProcess3"/>
    <dgm:cxn modelId="{4D79BBCB-8565-4F8E-B441-EEFBE55B9659}" type="presParOf" srcId="{F362EC1C-7B5C-4933-B7D5-6B556B34F3CC}" destId="{88658733-B427-41E0-BDDA-32C44A1C38C8}" srcOrd="10" destOrd="0" presId="urn:microsoft.com/office/officeart/2005/8/layout/lProcess3"/>
    <dgm:cxn modelId="{E34DD803-8BF9-4079-AD6B-D04A78E38247}" type="presParOf" srcId="{56A18BD1-68B4-48EF-8439-25FD623DC622}" destId="{136053B4-5BC3-4F3B-ACDD-3852B7D60C50}" srcOrd="5" destOrd="0" presId="urn:microsoft.com/office/officeart/2005/8/layout/lProcess3"/>
    <dgm:cxn modelId="{7E996D96-3CD0-428A-839C-0715E9A3012B}" type="presParOf" srcId="{56A18BD1-68B4-48EF-8439-25FD623DC622}" destId="{FCF4A1E5-6683-4E60-8F40-2C29831DF570}" srcOrd="6" destOrd="0" presId="urn:microsoft.com/office/officeart/2005/8/layout/lProcess3"/>
    <dgm:cxn modelId="{DC698D75-B128-480F-98FB-28EEE0DFA586}" type="presParOf" srcId="{FCF4A1E5-6683-4E60-8F40-2C29831DF570}" destId="{5F0FEF66-556A-4417-8149-BCD0D21B53B0}" srcOrd="0" destOrd="0" presId="urn:microsoft.com/office/officeart/2005/8/layout/lProcess3"/>
    <dgm:cxn modelId="{B70992BD-DBFC-4673-ADC4-AD7CFD3035CF}" type="presParOf" srcId="{FCF4A1E5-6683-4E60-8F40-2C29831DF570}" destId="{448B6482-09DC-4448-9EE5-9150675C33DA}" srcOrd="1" destOrd="0" presId="urn:microsoft.com/office/officeart/2005/8/layout/lProcess3"/>
    <dgm:cxn modelId="{8F58CB77-3E82-4615-AE17-86ED6CA5F412}" type="presParOf" srcId="{FCF4A1E5-6683-4E60-8F40-2C29831DF570}" destId="{225F571B-E70B-486C-9EB5-4BEB797F5699}" srcOrd="2" destOrd="0" presId="urn:microsoft.com/office/officeart/2005/8/layout/lProcess3"/>
    <dgm:cxn modelId="{ED419254-CE45-4960-AE4E-00DF1DF1DB70}" type="presParOf" srcId="{FCF4A1E5-6683-4E60-8F40-2C29831DF570}" destId="{5C46AC80-A519-41B9-AF40-535DA81DF0AD}" srcOrd="3" destOrd="0" presId="urn:microsoft.com/office/officeart/2005/8/layout/lProcess3"/>
    <dgm:cxn modelId="{48CD03C0-9154-4011-B1E9-0757DC82B055}" type="presParOf" srcId="{FCF4A1E5-6683-4E60-8F40-2C29831DF570}" destId="{30C9251C-9ACE-46D8-A6CB-B5891BAFCF4E}" srcOrd="4" destOrd="0" presId="urn:microsoft.com/office/officeart/2005/8/layout/lProcess3"/>
    <dgm:cxn modelId="{83F91BD5-7F9A-4FF7-A604-B008E847AF31}" type="presParOf" srcId="{FCF4A1E5-6683-4E60-8F40-2C29831DF570}" destId="{D4364D5E-731F-40C1-9A6D-70E475601789}" srcOrd="5" destOrd="0" presId="urn:microsoft.com/office/officeart/2005/8/layout/lProcess3"/>
    <dgm:cxn modelId="{20960CC5-F87D-49C2-AE64-95E8D4F70AA2}" type="presParOf" srcId="{FCF4A1E5-6683-4E60-8F40-2C29831DF570}" destId="{A29B1821-D433-4A06-97C3-5EC9701A4765}" srcOrd="6" destOrd="0" presId="urn:microsoft.com/office/officeart/2005/8/layout/lProcess3"/>
    <dgm:cxn modelId="{636B833B-39C4-482A-A8F0-CE5B4061C02B}" type="presParOf" srcId="{FCF4A1E5-6683-4E60-8F40-2C29831DF570}" destId="{8E63E928-8E43-447C-A4AD-A319D993E594}" srcOrd="7" destOrd="0" presId="urn:microsoft.com/office/officeart/2005/8/layout/lProcess3"/>
    <dgm:cxn modelId="{043BDE2F-7377-4A8D-89D6-31820A134A15}" type="presParOf" srcId="{FCF4A1E5-6683-4E60-8F40-2C29831DF570}" destId="{18DB4ECD-67E2-40F7-9273-408D9EC03637}" srcOrd="8" destOrd="0" presId="urn:microsoft.com/office/officeart/2005/8/layout/lProcess3"/>
    <dgm:cxn modelId="{52097E9D-AC4E-43D1-A815-5756DA3292A9}" type="presParOf" srcId="{FCF4A1E5-6683-4E60-8F40-2C29831DF570}" destId="{34470915-F9C5-45BC-9BD8-61530D7C9E53}" srcOrd="9" destOrd="0" presId="urn:microsoft.com/office/officeart/2005/8/layout/lProcess3"/>
    <dgm:cxn modelId="{9CAA8D9E-3F8E-4A65-AB7E-FABB4352D1E5}" type="presParOf" srcId="{FCF4A1E5-6683-4E60-8F40-2C29831DF570}" destId="{5C25A4AE-7FC5-453E-97A2-386484EB6359}" srcOrd="10" destOrd="0" presId="urn:microsoft.com/office/officeart/2005/8/layout/lProcess3"/>
    <dgm:cxn modelId="{B0F7E66C-6276-4519-A01F-1813F1A2EC6C}" type="presParOf" srcId="{FCF4A1E5-6683-4E60-8F40-2C29831DF570}" destId="{8FA3D97C-813B-45A3-A64D-4299A64A0106}" srcOrd="11" destOrd="0" presId="urn:microsoft.com/office/officeart/2005/8/layout/lProcess3"/>
    <dgm:cxn modelId="{DB0B8337-08D4-424D-A129-C387B8C6BA65}" type="presParOf" srcId="{FCF4A1E5-6683-4E60-8F40-2C29831DF570}" destId="{DA7C7F53-D58E-40AB-99F5-2500FD9482C0}" srcOrd="12" destOrd="0" presId="urn:microsoft.com/office/officeart/2005/8/layout/l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2FA70A3-C831-4379-9533-EC75E516361C}">
      <dsp:nvSpPr>
        <dsp:cNvPr id="0" name=""/>
        <dsp:cNvSpPr/>
      </dsp:nvSpPr>
      <dsp:spPr>
        <a:xfrm>
          <a:off x="1979" y="240864"/>
          <a:ext cx="1548484" cy="619393"/>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7620" rIns="0" bIns="7620" numCol="1" spcCol="1270" anchor="ctr" anchorCtr="0">
          <a:noAutofit/>
        </a:bodyPr>
        <a:lstStyle/>
        <a:p>
          <a:pPr marL="0" lvl="0" indent="0" algn="ctr" defTabSz="533400">
            <a:lnSpc>
              <a:spcPct val="90000"/>
            </a:lnSpc>
            <a:spcBef>
              <a:spcPct val="0"/>
            </a:spcBef>
            <a:spcAft>
              <a:spcPct val="35000"/>
            </a:spcAft>
            <a:buNone/>
          </a:pPr>
          <a:r>
            <a:rPr lang="sv-SE" sz="1200" kern="1200"/>
            <a:t>Process-ansvarig</a:t>
          </a:r>
        </a:p>
      </dsp:txBody>
      <dsp:txXfrm>
        <a:off x="311676" y="240864"/>
        <a:ext cx="929091" cy="619393"/>
      </dsp:txXfrm>
    </dsp:sp>
    <dsp:sp modelId="{D3FA3968-1E17-48E4-92A2-61646B258802}">
      <dsp:nvSpPr>
        <dsp:cNvPr id="0" name=""/>
        <dsp:cNvSpPr/>
      </dsp:nvSpPr>
      <dsp:spPr>
        <a:xfrm>
          <a:off x="1349161" y="293513"/>
          <a:ext cx="1285241" cy="514096"/>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b="1" kern="1200"/>
            <a:t>Ladda Hypergene med uppstartsvärden</a:t>
          </a:r>
        </a:p>
        <a:p>
          <a:pPr marL="0" lvl="0" indent="0" algn="ctr" defTabSz="355600">
            <a:lnSpc>
              <a:spcPct val="90000"/>
            </a:lnSpc>
            <a:spcBef>
              <a:spcPct val="0"/>
            </a:spcBef>
            <a:spcAft>
              <a:spcPct val="35000"/>
            </a:spcAft>
            <a:buNone/>
          </a:pPr>
          <a:r>
            <a:rPr lang="sv-SE" sz="800" b="1" kern="1200"/>
            <a:t>(sep/mars) </a:t>
          </a:r>
        </a:p>
      </dsp:txBody>
      <dsp:txXfrm>
        <a:off x="1606209" y="293513"/>
        <a:ext cx="771145" cy="514096"/>
      </dsp:txXfrm>
    </dsp:sp>
    <dsp:sp modelId="{B7E6E64B-41F7-4444-9F3B-9B4E596CD97F}">
      <dsp:nvSpPr>
        <dsp:cNvPr id="0" name=""/>
        <dsp:cNvSpPr/>
      </dsp:nvSpPr>
      <dsp:spPr>
        <a:xfrm>
          <a:off x="1979" y="946973"/>
          <a:ext cx="1548484" cy="619393"/>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7620" rIns="0" bIns="7620" numCol="1" spcCol="1270" anchor="ctr" anchorCtr="0">
          <a:noAutofit/>
        </a:bodyPr>
        <a:lstStyle/>
        <a:p>
          <a:pPr marL="0" lvl="0" indent="0" algn="ctr" defTabSz="533400">
            <a:lnSpc>
              <a:spcPct val="90000"/>
            </a:lnSpc>
            <a:spcBef>
              <a:spcPct val="0"/>
            </a:spcBef>
            <a:spcAft>
              <a:spcPct val="35000"/>
            </a:spcAft>
            <a:buNone/>
          </a:pPr>
          <a:r>
            <a:rPr lang="sv-SE" sz="1200" kern="1200"/>
            <a:t>Ekonom	</a:t>
          </a:r>
        </a:p>
      </dsp:txBody>
      <dsp:txXfrm>
        <a:off x="311676" y="946973"/>
        <a:ext cx="929091" cy="619393"/>
      </dsp:txXfrm>
    </dsp:sp>
    <dsp:sp modelId="{434EA215-790B-4BD4-BD58-488A0605F30F}">
      <dsp:nvSpPr>
        <dsp:cNvPr id="0" name=""/>
        <dsp:cNvSpPr/>
      </dsp:nvSpPr>
      <dsp:spPr>
        <a:xfrm>
          <a:off x="1349161" y="999622"/>
          <a:ext cx="1285241" cy="514096"/>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1606209" y="999622"/>
        <a:ext cx="771145" cy="514096"/>
      </dsp:txXfrm>
    </dsp:sp>
    <dsp:sp modelId="{952E7CA4-5D0D-4471-89CD-3ED8E0CF51CF}">
      <dsp:nvSpPr>
        <dsp:cNvPr id="0" name=""/>
        <dsp:cNvSpPr/>
      </dsp:nvSpPr>
      <dsp:spPr>
        <a:xfrm>
          <a:off x="2454469" y="999622"/>
          <a:ext cx="1285241" cy="514096"/>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Indata från verksamhet</a:t>
          </a:r>
        </a:p>
        <a:p>
          <a:pPr marL="0" lvl="0" indent="0" algn="ctr" defTabSz="355600">
            <a:lnSpc>
              <a:spcPct val="90000"/>
            </a:lnSpc>
            <a:spcBef>
              <a:spcPct val="0"/>
            </a:spcBef>
            <a:spcAft>
              <a:spcPct val="35000"/>
            </a:spcAft>
            <a:buNone/>
          </a:pPr>
          <a:r>
            <a:rPr lang="sv-SE" sz="800" kern="1200"/>
            <a:t>(sep-okt/mar-apr)</a:t>
          </a:r>
        </a:p>
      </dsp:txBody>
      <dsp:txXfrm>
        <a:off x="2711517" y="999622"/>
        <a:ext cx="771145" cy="514096"/>
      </dsp:txXfrm>
    </dsp:sp>
    <dsp:sp modelId="{0909CF7B-D69A-4DEB-8500-92F8EAAF5682}">
      <dsp:nvSpPr>
        <dsp:cNvPr id="0" name=""/>
        <dsp:cNvSpPr/>
      </dsp:nvSpPr>
      <dsp:spPr>
        <a:xfrm>
          <a:off x="3559777" y="999622"/>
          <a:ext cx="1285241" cy="514096"/>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Analys ev. ändringar </a:t>
          </a:r>
        </a:p>
      </dsp:txBody>
      <dsp:txXfrm>
        <a:off x="3816825" y="999622"/>
        <a:ext cx="771145" cy="514096"/>
      </dsp:txXfrm>
    </dsp:sp>
    <dsp:sp modelId="{DF14A9E0-C730-45C1-94AB-F8075C47578F}">
      <dsp:nvSpPr>
        <dsp:cNvPr id="0" name=""/>
        <dsp:cNvSpPr/>
      </dsp:nvSpPr>
      <dsp:spPr>
        <a:xfrm>
          <a:off x="4665085" y="999622"/>
          <a:ext cx="1285241" cy="514096"/>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Godkännande</a:t>
          </a:r>
        </a:p>
        <a:p>
          <a:pPr marL="0" lvl="0" indent="0" algn="ctr" defTabSz="355600">
            <a:lnSpc>
              <a:spcPct val="90000"/>
            </a:lnSpc>
            <a:spcBef>
              <a:spcPct val="0"/>
            </a:spcBef>
            <a:spcAft>
              <a:spcPct val="35000"/>
            </a:spcAft>
            <a:buNone/>
          </a:pPr>
          <a:r>
            <a:rPr lang="sv-SE" sz="800" kern="1200"/>
            <a:t>(okt/apr)</a:t>
          </a:r>
        </a:p>
      </dsp:txBody>
      <dsp:txXfrm>
        <a:off x="4922133" y="999622"/>
        <a:ext cx="771145" cy="514096"/>
      </dsp:txXfrm>
    </dsp:sp>
    <dsp:sp modelId="{A323C60D-3B01-4F6C-B8D2-7F7F24C65997}">
      <dsp:nvSpPr>
        <dsp:cNvPr id="0" name=""/>
        <dsp:cNvSpPr/>
      </dsp:nvSpPr>
      <dsp:spPr>
        <a:xfrm>
          <a:off x="1979" y="1653082"/>
          <a:ext cx="1548484" cy="619393"/>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7620" rIns="0" bIns="7620" numCol="1" spcCol="1270" anchor="ctr" anchorCtr="0">
          <a:noAutofit/>
        </a:bodyPr>
        <a:lstStyle/>
        <a:p>
          <a:pPr marL="0" lvl="0" indent="0" algn="ctr" defTabSz="533400">
            <a:lnSpc>
              <a:spcPct val="90000"/>
            </a:lnSpc>
            <a:spcBef>
              <a:spcPct val="0"/>
            </a:spcBef>
            <a:spcAft>
              <a:spcPct val="35000"/>
            </a:spcAft>
            <a:buNone/>
          </a:pPr>
          <a:r>
            <a:rPr lang="sv-SE" sz="1200" kern="1200"/>
            <a:t>Avdelnings- chef</a:t>
          </a:r>
        </a:p>
      </dsp:txBody>
      <dsp:txXfrm>
        <a:off x="311676" y="1653082"/>
        <a:ext cx="929091" cy="619393"/>
      </dsp:txXfrm>
    </dsp:sp>
    <dsp:sp modelId="{B434CD88-6E64-47F9-B487-54BC545C4774}">
      <dsp:nvSpPr>
        <dsp:cNvPr id="0" name=""/>
        <dsp:cNvSpPr/>
      </dsp:nvSpPr>
      <dsp:spPr>
        <a:xfrm>
          <a:off x="1349161" y="1705731"/>
          <a:ext cx="1285241" cy="514096"/>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1606209" y="1705731"/>
        <a:ext cx="771145" cy="514096"/>
      </dsp:txXfrm>
    </dsp:sp>
    <dsp:sp modelId="{D3EF92C7-FAD7-4BCE-8C54-C9F0BEDA3679}">
      <dsp:nvSpPr>
        <dsp:cNvPr id="0" name=""/>
        <dsp:cNvSpPr/>
      </dsp:nvSpPr>
      <dsp:spPr>
        <a:xfrm>
          <a:off x="2454469" y="1705731"/>
          <a:ext cx="1285241" cy="514096"/>
        </a:xfrm>
        <a:prstGeom prst="chevron">
          <a:avLst/>
        </a:prstGeom>
        <a:solidFill>
          <a:sysClr val="window" lastClr="FFFFFF">
            <a:alpha val="90000"/>
          </a:sys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2711517" y="1705731"/>
        <a:ext cx="771145" cy="514096"/>
      </dsp:txXfrm>
    </dsp:sp>
    <dsp:sp modelId="{DCDD2624-1BAB-4E79-A648-818294019368}">
      <dsp:nvSpPr>
        <dsp:cNvPr id="0" name=""/>
        <dsp:cNvSpPr/>
      </dsp:nvSpPr>
      <dsp:spPr>
        <a:xfrm>
          <a:off x="3559777" y="1705731"/>
          <a:ext cx="1285241" cy="514096"/>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3816825" y="1705731"/>
        <a:ext cx="771145" cy="514096"/>
      </dsp:txXfrm>
    </dsp:sp>
    <dsp:sp modelId="{85A3FBAB-F9C0-4E09-8E28-4A18F26B4C60}">
      <dsp:nvSpPr>
        <dsp:cNvPr id="0" name=""/>
        <dsp:cNvSpPr/>
      </dsp:nvSpPr>
      <dsp:spPr>
        <a:xfrm>
          <a:off x="4665085" y="1705731"/>
          <a:ext cx="1285241" cy="514096"/>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Analys </a:t>
          </a:r>
        </a:p>
      </dsp:txBody>
      <dsp:txXfrm>
        <a:off x="4922133" y="1705731"/>
        <a:ext cx="771145" cy="514096"/>
      </dsp:txXfrm>
    </dsp:sp>
    <dsp:sp modelId="{88658733-B427-41E0-BDDA-32C44A1C38C8}">
      <dsp:nvSpPr>
        <dsp:cNvPr id="0" name=""/>
        <dsp:cNvSpPr/>
      </dsp:nvSpPr>
      <dsp:spPr>
        <a:xfrm>
          <a:off x="5770393" y="1705731"/>
          <a:ext cx="1285241" cy="514096"/>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Godkänna upprättad budget</a:t>
          </a:r>
        </a:p>
        <a:p>
          <a:pPr marL="0" lvl="0" indent="0" algn="ctr" defTabSz="355600">
            <a:lnSpc>
              <a:spcPct val="90000"/>
            </a:lnSpc>
            <a:spcBef>
              <a:spcPct val="0"/>
            </a:spcBef>
            <a:spcAft>
              <a:spcPct val="35000"/>
            </a:spcAft>
            <a:buNone/>
          </a:pPr>
          <a:r>
            <a:rPr lang="sv-SE" sz="800" kern="1200"/>
            <a:t>(okt/apr)</a:t>
          </a:r>
        </a:p>
      </dsp:txBody>
      <dsp:txXfrm>
        <a:off x="6027441" y="1705731"/>
        <a:ext cx="771145" cy="514096"/>
      </dsp:txXfrm>
    </dsp:sp>
    <dsp:sp modelId="{5F0FEF66-556A-4417-8149-BCD0D21B53B0}">
      <dsp:nvSpPr>
        <dsp:cNvPr id="0" name=""/>
        <dsp:cNvSpPr/>
      </dsp:nvSpPr>
      <dsp:spPr>
        <a:xfrm>
          <a:off x="1979" y="2359191"/>
          <a:ext cx="1548484" cy="619393"/>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7620" rIns="0" bIns="7620" numCol="1" spcCol="1270" anchor="ctr" anchorCtr="0">
          <a:noAutofit/>
        </a:bodyPr>
        <a:lstStyle/>
        <a:p>
          <a:pPr marL="0" lvl="0" indent="0" algn="ctr" defTabSz="533400">
            <a:lnSpc>
              <a:spcPct val="90000"/>
            </a:lnSpc>
            <a:spcBef>
              <a:spcPct val="0"/>
            </a:spcBef>
            <a:spcAft>
              <a:spcPct val="35000"/>
            </a:spcAft>
            <a:buNone/>
          </a:pPr>
          <a:r>
            <a:rPr lang="sv-SE" sz="1200" kern="1200"/>
            <a:t>Övergripande chef</a:t>
          </a:r>
        </a:p>
      </dsp:txBody>
      <dsp:txXfrm>
        <a:off x="311676" y="2359191"/>
        <a:ext cx="929091" cy="619393"/>
      </dsp:txXfrm>
    </dsp:sp>
    <dsp:sp modelId="{225F571B-E70B-486C-9EB5-4BEB797F5699}">
      <dsp:nvSpPr>
        <dsp:cNvPr id="0" name=""/>
        <dsp:cNvSpPr/>
      </dsp:nvSpPr>
      <dsp:spPr>
        <a:xfrm>
          <a:off x="1340929" y="2411839"/>
          <a:ext cx="1285241" cy="514096"/>
        </a:xfrm>
        <a:prstGeom prst="chevron">
          <a:avLst/>
        </a:prstGeom>
        <a:solidFill>
          <a:sysClr val="window" lastClr="FFFFFF">
            <a:alpha val="90000"/>
          </a:sys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1597977" y="2411839"/>
        <a:ext cx="771145" cy="514096"/>
      </dsp:txXfrm>
    </dsp:sp>
    <dsp:sp modelId="{30C9251C-9ACE-46D8-A6CB-B5891BAFCF4E}">
      <dsp:nvSpPr>
        <dsp:cNvPr id="0" name=""/>
        <dsp:cNvSpPr/>
      </dsp:nvSpPr>
      <dsp:spPr>
        <a:xfrm>
          <a:off x="2454469" y="2411839"/>
          <a:ext cx="1285241" cy="514096"/>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t" anchorCtr="0">
          <a:noAutofit/>
        </a:bodyPr>
        <a:lstStyle/>
        <a:p>
          <a:pPr marL="0" lvl="0" indent="0" algn="l" defTabSz="355600">
            <a:lnSpc>
              <a:spcPct val="90000"/>
            </a:lnSpc>
            <a:spcBef>
              <a:spcPct val="0"/>
            </a:spcBef>
            <a:spcAft>
              <a:spcPct val="35000"/>
            </a:spcAft>
            <a:buNone/>
          </a:pPr>
          <a:endParaRPr lang="sv-SE" sz="800" kern="1200"/>
        </a:p>
        <a:p>
          <a:pPr marL="57150" lvl="1" indent="-57150" algn="l" defTabSz="266700">
            <a:lnSpc>
              <a:spcPct val="90000"/>
            </a:lnSpc>
            <a:spcBef>
              <a:spcPct val="0"/>
            </a:spcBef>
            <a:spcAft>
              <a:spcPct val="15000"/>
            </a:spcAft>
            <a:buChar char="•"/>
          </a:pPr>
          <a:endParaRPr lang="sv-SE" sz="600" kern="1200"/>
        </a:p>
      </dsp:txBody>
      <dsp:txXfrm>
        <a:off x="2711517" y="2411839"/>
        <a:ext cx="771145" cy="514096"/>
      </dsp:txXfrm>
    </dsp:sp>
    <dsp:sp modelId="{A29B1821-D433-4A06-97C3-5EC9701A4765}">
      <dsp:nvSpPr>
        <dsp:cNvPr id="0" name=""/>
        <dsp:cNvSpPr/>
      </dsp:nvSpPr>
      <dsp:spPr>
        <a:xfrm>
          <a:off x="3559777" y="2411839"/>
          <a:ext cx="1285241" cy="514096"/>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3816825" y="2411839"/>
        <a:ext cx="771145" cy="514096"/>
      </dsp:txXfrm>
    </dsp:sp>
    <dsp:sp modelId="{18DB4ECD-67E2-40F7-9273-408D9EC03637}">
      <dsp:nvSpPr>
        <dsp:cNvPr id="0" name=""/>
        <dsp:cNvSpPr/>
      </dsp:nvSpPr>
      <dsp:spPr>
        <a:xfrm>
          <a:off x="4665085" y="2411839"/>
          <a:ext cx="1285241" cy="514096"/>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4922133" y="2411839"/>
        <a:ext cx="771145" cy="514096"/>
      </dsp:txXfrm>
    </dsp:sp>
    <dsp:sp modelId="{5C25A4AE-7FC5-453E-97A2-386484EB6359}">
      <dsp:nvSpPr>
        <dsp:cNvPr id="0" name=""/>
        <dsp:cNvSpPr/>
      </dsp:nvSpPr>
      <dsp:spPr>
        <a:xfrm>
          <a:off x="5770393" y="2411839"/>
          <a:ext cx="1285241" cy="514096"/>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Analys</a:t>
          </a:r>
        </a:p>
      </dsp:txBody>
      <dsp:txXfrm>
        <a:off x="6027441" y="2411839"/>
        <a:ext cx="771145" cy="514096"/>
      </dsp:txXfrm>
    </dsp:sp>
    <dsp:sp modelId="{DA7C7F53-D58E-40AB-99F5-2500FD9482C0}">
      <dsp:nvSpPr>
        <dsp:cNvPr id="0" name=""/>
        <dsp:cNvSpPr/>
      </dsp:nvSpPr>
      <dsp:spPr>
        <a:xfrm>
          <a:off x="6875701" y="2411839"/>
          <a:ext cx="1285241" cy="514096"/>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Godkänna övergripande nivå</a:t>
          </a:r>
        </a:p>
        <a:p>
          <a:pPr marL="0" lvl="0" indent="0" algn="ctr" defTabSz="355600">
            <a:lnSpc>
              <a:spcPct val="90000"/>
            </a:lnSpc>
            <a:spcBef>
              <a:spcPct val="0"/>
            </a:spcBef>
            <a:spcAft>
              <a:spcPct val="35000"/>
            </a:spcAft>
            <a:buNone/>
          </a:pPr>
          <a:r>
            <a:rPr lang="sv-SE" sz="800" kern="1200"/>
            <a:t>(okt-nov/apr-maj)</a:t>
          </a:r>
        </a:p>
      </dsp:txBody>
      <dsp:txXfrm>
        <a:off x="7132749" y="2411839"/>
        <a:ext cx="771145" cy="514096"/>
      </dsp:txXfrm>
    </dsp:sp>
  </dsp:spTree>
</dsp:drawing>
</file>

<file path=xl/diagrams/layout1.xml><?xml version="1.0" encoding="utf-8"?>
<dgm:layoutDef xmlns:dgm="http://schemas.openxmlformats.org/drawingml/2006/diagram" xmlns:a="http://schemas.openxmlformats.org/drawingml/2006/main" uniqueId="urn:microsoft.com/office/officeart/2005/8/layout/lProcess3">
  <dgm:title val=""/>
  <dgm:desc val=""/>
  <dgm:catLst>
    <dgm:cat type="process" pri="11000"/>
    <dgm:cat type="convert"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41" srcId="1" destId="11" srcOrd="0" destOrd="0"/>
        <dgm:cxn modelId="42" srcId="1" destId="12" srcOrd="1" destOrd="0"/>
        <dgm:cxn modelId="51" srcId="2" destId="21" srcOrd="0" destOrd="0"/>
        <dgm:cxn modelId="52" srcId="2" destId="22" srcOrd="1" destOrd="0"/>
        <dgm:cxn modelId="61" srcId="3" destId="31" srcOrd="0" destOrd="0"/>
        <dgm:cxn modelId="62" srcId="3" destId="32" srcOrd="1" destOrd="0"/>
      </dgm:cxnLst>
      <dgm:bg/>
      <dgm:whole/>
    </dgm:dataModel>
  </dgm:sampData>
  <dgm:styleData>
    <dgm:dataModel>
      <dgm:ptLst>
        <dgm:pt modelId="0" type="doc"/>
        <dgm:pt modelId="1"/>
        <dgm:pt modelId="2"/>
      </dgm:ptLst>
      <dgm:cxnLst>
        <dgm:cxn modelId="4" srcId="0" destId="1" srcOrd="0" destOrd="0"/>
        <dgm:cxn modelId="5" srcId="1" destId="2"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51" srcId="1" destId="11" srcOrd="0" destOrd="0"/>
        <dgm:cxn modelId="61" srcId="2" destId="21" srcOrd="0" destOrd="0"/>
        <dgm:cxn modelId="71" srcId="3" destId="31" srcOrd="0" destOrd="0"/>
        <dgm:cxn modelId="81" srcId="4" destId="41" srcOrd="0" destOrd="0"/>
      </dgm:cxnLst>
      <dgm:bg/>
      <dgm:whole/>
    </dgm:dataModel>
  </dgm:clrData>
  <dgm:layoutNode name="Name0">
    <dgm:varLst>
      <dgm:chPref val="3"/>
      <dgm:dir/>
      <dgm:animLvl val="lvl"/>
      <dgm:resizeHandles/>
    </dgm:varLst>
    <dgm:choose name="Name1">
      <dgm:if name="Name2" func="var" arg="dir" op="equ" val="norm">
        <dgm:alg type="lin">
          <dgm:param type="linDir" val="fromT"/>
          <dgm:param type="vertAlign" val="mid"/>
          <dgm:param type="nodeHorzAlign" val="l"/>
          <dgm:param type="nodeVertAlign" val="t"/>
          <dgm:param type="fallback" val="2D"/>
        </dgm:alg>
      </dgm:if>
      <dgm:else name="Name3">
        <dgm:alg type="lin">
          <dgm:param type="linDir" val="fromT"/>
          <dgm:param type="vertAlign" val="mid"/>
          <dgm:param type="nodeHorzAlign" val="r"/>
          <dgm:param type="nodeVertAlign" val="t"/>
          <dgm:param type="fallback" val="2D"/>
        </dgm:alg>
      </dgm:else>
    </dgm:choose>
    <dgm:shape xmlns:r="http://schemas.openxmlformats.org/officeDocument/2006/relationships" r:blip="">
      <dgm:adjLst/>
    </dgm:shape>
    <dgm:presOf/>
    <dgm:constrLst>
      <dgm:constr type="w" for="des" forName="bigChev" refType="w"/>
      <dgm:constr type="h" for="des" forName="bigChev" refType="w" refFor="des" refForName="bigChev" op="equ" fact="0.4"/>
      <dgm:constr type="w" for="des" forName="node" refType="w" refFor="des" refForName="bigChev" fact="0.83"/>
      <dgm:constr type="h" for="des" forName="node" refType="w" refFor="des" refForName="node" op="equ" fact="0.4"/>
      <dgm:constr type="w" for="des" forName="parTrans" refType="w" refFor="des" refForName="bigChev" op="equ" fact="-0.13"/>
      <dgm:constr type="w" for="des" forName="sibTrans" refType="w" refFor="des" refForName="node" op="equ" fact="-0.14"/>
      <dgm:constr type="h" for="ch" forName="vSp" refType="h" refFor="des" refForName="bigChev" op="equ" fact="0.14"/>
      <dgm:constr type="primFontSz" for="des" forName="node" op="equ"/>
      <dgm:constr type="primFontSz" for="des" forName="bigChev" op="equ"/>
    </dgm:constrLst>
    <dgm:ruleLst/>
    <dgm:forEach name="Name4" axis="ch" ptType="node">
      <dgm:layoutNode name="horFlow">
        <dgm:choose name="Name5">
          <dgm:if name="Name6" func="var" arg="dir" op="equ" val="norm">
            <dgm:alg type="lin">
              <dgm:param type="linDir" val="fromL"/>
              <dgm:param type="nodeHorzAlign" val="l"/>
              <dgm:param type="nodeVertAlign" val="mid"/>
              <dgm:param type="fallback" val="2D"/>
            </dgm:alg>
          </dgm:if>
          <dgm:else name="Name7">
            <dgm:alg type="lin">
              <dgm:param type="linDir" val="fromR"/>
              <dgm:param type="nodeHorzAlign" val="r"/>
              <dgm:param type="nodeVertAlign" val="mid"/>
              <dgm:param type="fallback" val="2D"/>
            </dgm:alg>
          </dgm:else>
        </dgm:choose>
        <dgm:shape xmlns:r="http://schemas.openxmlformats.org/officeDocument/2006/relationships" r:blip="">
          <dgm:adjLst/>
        </dgm:shape>
        <dgm:presOf/>
        <dgm:constrLst/>
        <dgm:ruleLst/>
        <dgm:layoutNode name="bigChev" styleLbl="node1">
          <dgm:alg type="tx"/>
          <dgm:choose name="Name8">
            <dgm:if name="Name9" func="var" arg="dir" op="equ" val="norm">
              <dgm:shape xmlns:r="http://schemas.openxmlformats.org/officeDocument/2006/relationships" type="chevron" r:blip="">
                <dgm:adjLst/>
              </dgm:shape>
              <dgm:presOf axis="self"/>
              <dgm:constrLst>
                <dgm:constr type="primFontSz" val="65"/>
                <dgm:constr type="rMarg"/>
                <dgm:constr type="lMarg" refType="primFontSz" fact="0.1"/>
                <dgm:constr type="tMarg" refType="primFontSz" fact="0.05"/>
                <dgm:constr type="bMarg" refType="primFontSz" fact="0.05"/>
              </dgm:constrLst>
            </dgm:if>
            <dgm:else name="Name10">
              <dgm:shape xmlns:r="http://schemas.openxmlformats.org/officeDocument/2006/relationships" rot="180" type="chevron" r:blip="">
                <dgm:adjLst/>
              </dgm:shape>
              <dgm:presOf axis="self"/>
              <dgm:constrLst>
                <dgm:constr type="primFontSz" val="65"/>
                <dgm:constr type="lMarg"/>
                <dgm:constr type="rMarg" refType="primFontSz" fact="0.1"/>
                <dgm:constr type="tMarg" refType="primFontSz" fact="0.05"/>
                <dgm:constr type="bMarg" refType="primFontSz" fact="0.05"/>
              </dgm:constrLst>
            </dgm:else>
          </dgm:choose>
          <dgm:ruleLst>
            <dgm:rule type="primFontSz" val="5" fact="NaN" max="NaN"/>
          </dgm:ruleLst>
        </dgm:layoutNode>
        <dgm:forEach name="parTransForEach" axis="ch" ptType="parTrans" cnt="1">
          <dgm:layoutNode name="parTrans">
            <dgm:alg type="sp"/>
            <dgm:shape xmlns:r="http://schemas.openxmlformats.org/officeDocument/2006/relationships" r:blip="">
              <dgm:adjLst/>
            </dgm:shape>
            <dgm:presOf/>
            <dgm:constrLst/>
            <dgm:ruleLst/>
          </dgm:layoutNode>
        </dgm:forEach>
        <dgm:forEach name="Name11" axis="ch" ptType="node">
          <dgm:layoutNode name="node" styleLbl="alignAccFollowNode1">
            <dgm:varLst>
              <dgm:bulletEnabled val="1"/>
            </dgm:varLst>
            <dgm:alg type="tx"/>
            <dgm:choose name="Name12">
              <dgm:if name="Name13" func="var" arg="dir" op="equ" val="norm">
                <dgm:shape xmlns:r="http://schemas.openxmlformats.org/officeDocument/2006/relationships" type="chevron" r:blip="">
                  <dgm:adjLst/>
                </dgm:shape>
                <dgm:presOf axis="desOrSelf" ptType="node"/>
                <dgm:constrLst>
                  <dgm:constr type="primFontSz" val="65"/>
                  <dgm:constr type="rMarg"/>
                  <dgm:constr type="lMarg" refType="primFontSz" fact="0.1"/>
                  <dgm:constr type="tMarg" refType="primFontSz" fact="0.05"/>
                  <dgm:constr type="bMarg" refType="primFontSz" fact="0.05"/>
                </dgm:constrLst>
              </dgm:if>
              <dgm:else name="Name14">
                <dgm:shape xmlns:r="http://schemas.openxmlformats.org/officeDocument/2006/relationships" rot="180" type="chevron" r:blip="">
                  <dgm:adjLst/>
                </dgm:shape>
                <dgm:presOf axis="desOrSelf" ptType="node"/>
                <dgm:constrLst>
                  <dgm:constr type="primFontSz" val="65"/>
                  <dgm:constr type="lMarg"/>
                  <dgm:constr type="rMarg" refType="primFontSz" fact="0.1"/>
                  <dgm:constr type="tMarg" refType="primFontSz" fact="0.05"/>
                  <dgm:constr type="bMarg" refType="primFontSz" fact="0.05"/>
                </dgm:constrLst>
              </dgm:else>
            </dgm:choose>
            <dgm:ruleLst>
              <dgm:rule type="primFontSz" val="5" fact="NaN" max="NaN"/>
            </dgm:ruleLst>
          </dgm:layoutNode>
          <dgm:forEach name="sibTransForEach" axis="followSib" ptType="sibTrans" cnt="1">
            <dgm:layoutNode name="sibTrans">
              <dgm:alg type="sp"/>
              <dgm:shape xmlns:r="http://schemas.openxmlformats.org/officeDocument/2006/relationships" r:blip="">
                <dgm:adjLst/>
              </dgm:shape>
              <dgm:presOf/>
              <dgm:constrLst/>
              <dgm:ruleLst/>
            </dgm:layoutNode>
          </dgm:forEach>
        </dgm:forEach>
      </dgm:layoutNode>
      <dgm:choose name="Name15">
        <dgm:if name="Name16" axis="self" ptType="node" func="revPos" op="gte" val="2">
          <dgm:layoutNode name="vSp">
            <dgm:alg type="sp"/>
            <dgm:shape xmlns:r="http://schemas.openxmlformats.org/officeDocument/2006/relationships" r:blip="">
              <dgm:adjLst/>
            </dgm:shape>
            <dgm:presOf/>
            <dgm:constrLst/>
            <dgm:ruleLst/>
          </dgm:layoutNode>
        </dgm:if>
        <dgm:else name="Name1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13</xdr:col>
      <xdr:colOff>65315</xdr:colOff>
      <xdr:row>27</xdr:row>
      <xdr:rowOff>85727</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 y="1"/>
          <a:ext cx="7990114" cy="4494440"/>
        </a:xfrm>
        <a:prstGeom prst="rect">
          <a:avLst/>
        </a:prstGeom>
      </xdr:spPr>
    </xdr:pic>
    <xdr:clientData/>
  </xdr:twoCellAnchor>
  <xdr:twoCellAnchor editAs="oneCell">
    <xdr:from>
      <xdr:col>0</xdr:col>
      <xdr:colOff>359230</xdr:colOff>
      <xdr:row>28</xdr:row>
      <xdr:rowOff>108857</xdr:rowOff>
    </xdr:from>
    <xdr:to>
      <xdr:col>14</xdr:col>
      <xdr:colOff>130630</xdr:colOff>
      <xdr:row>57</xdr:row>
      <xdr:rowOff>45584</xdr:rowOff>
    </xdr:to>
    <xdr:pic>
      <xdr:nvPicPr>
        <xdr:cNvPr id="8" name="Bildobjekt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359230" y="4680857"/>
          <a:ext cx="8305800" cy="4672013"/>
        </a:xfrm>
        <a:prstGeom prst="rect">
          <a:avLst/>
        </a:prstGeom>
      </xdr:spPr>
    </xdr:pic>
    <xdr:clientData/>
  </xdr:twoCellAnchor>
  <xdr:twoCellAnchor editAs="oneCell">
    <xdr:from>
      <xdr:col>0</xdr:col>
      <xdr:colOff>141514</xdr:colOff>
      <xdr:row>59</xdr:row>
      <xdr:rowOff>76201</xdr:rowOff>
    </xdr:from>
    <xdr:to>
      <xdr:col>14</xdr:col>
      <xdr:colOff>424543</xdr:colOff>
      <xdr:row>89</xdr:row>
      <xdr:rowOff>137433</xdr:rowOff>
    </xdr:to>
    <xdr:pic>
      <xdr:nvPicPr>
        <xdr:cNvPr id="10" name="Bildobjekt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stretch>
          <a:fillRect/>
        </a:stretch>
      </xdr:blipFill>
      <xdr:spPr>
        <a:xfrm>
          <a:off x="141514" y="9710058"/>
          <a:ext cx="8817429" cy="49598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91</xdr:row>
          <xdr:rowOff>152400</xdr:rowOff>
        </xdr:from>
        <xdr:to>
          <xdr:col>14</xdr:col>
          <xdr:colOff>485775</xdr:colOff>
          <xdr:row>122</xdr:row>
          <xdr:rowOff>28575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276226</xdr:colOff>
      <xdr:row>2</xdr:row>
      <xdr:rowOff>0</xdr:rowOff>
    </xdr:from>
    <xdr:to>
      <xdr:col>14</xdr:col>
      <xdr:colOff>514349</xdr:colOff>
      <xdr:row>19</xdr:row>
      <xdr:rowOff>133350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30480</xdr:colOff>
      <xdr:row>22</xdr:row>
      <xdr:rowOff>0</xdr:rowOff>
    </xdr:from>
    <xdr:to>
      <xdr:col>4</xdr:col>
      <xdr:colOff>533400</xdr:colOff>
      <xdr:row>27</xdr:row>
      <xdr:rowOff>160020</xdr:rowOff>
    </xdr:to>
    <xdr:grpSp>
      <xdr:nvGrpSpPr>
        <xdr:cNvPr id="3" name="Grupp 2">
          <a:extLst>
            <a:ext uri="{FF2B5EF4-FFF2-40B4-BE49-F238E27FC236}">
              <a16:creationId xmlns:a16="http://schemas.microsoft.com/office/drawing/2014/main" id="{00000000-0008-0000-0200-000003000000}"/>
            </a:ext>
          </a:extLst>
        </xdr:cNvPr>
        <xdr:cNvGrpSpPr/>
      </xdr:nvGrpSpPr>
      <xdr:grpSpPr>
        <a:xfrm>
          <a:off x="1244918" y="4131469"/>
          <a:ext cx="1717357" cy="1112520"/>
          <a:chOff x="32508" y="401951"/>
          <a:chExt cx="1586066" cy="634426"/>
        </a:xfrm>
      </xdr:grpSpPr>
      <xdr:sp macro="" textlink="">
        <xdr:nvSpPr>
          <xdr:cNvPr id="4" name="V-form 3">
            <a:extLst>
              <a:ext uri="{FF2B5EF4-FFF2-40B4-BE49-F238E27FC236}">
                <a16:creationId xmlns:a16="http://schemas.microsoft.com/office/drawing/2014/main" id="{00000000-0008-0000-0200-000004000000}"/>
              </a:ext>
            </a:extLst>
          </xdr:cNvPr>
          <xdr:cNvSpPr/>
        </xdr:nvSpPr>
        <xdr:spPr>
          <a:xfrm>
            <a:off x="32508" y="401951"/>
            <a:ext cx="1586066" cy="634426"/>
          </a:xfrm>
          <a:prstGeom prst="chevron">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V-form 4">
            <a:extLst>
              <a:ext uri="{FF2B5EF4-FFF2-40B4-BE49-F238E27FC236}">
                <a16:creationId xmlns:a16="http://schemas.microsoft.com/office/drawing/2014/main" id="{00000000-0008-0000-0200-000005000000}"/>
              </a:ext>
            </a:extLst>
          </xdr:cNvPr>
          <xdr:cNvSpPr txBox="1"/>
        </xdr:nvSpPr>
        <xdr:spPr>
          <a:xfrm>
            <a:off x="319241" y="401951"/>
            <a:ext cx="951640" cy="63442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16510" tIns="8255" rIns="0" bIns="8255" numCol="1" spcCol="1270" anchor="ctr" anchorCtr="0">
            <a:noAutofit/>
          </a:bodyPr>
          <a:lstStyle/>
          <a:p>
            <a:pPr lvl="0" algn="ctr" defTabSz="577850">
              <a:lnSpc>
                <a:spcPct val="90000"/>
              </a:lnSpc>
              <a:spcBef>
                <a:spcPct val="0"/>
              </a:spcBef>
              <a:spcAft>
                <a:spcPct val="35000"/>
              </a:spcAft>
            </a:pPr>
            <a:r>
              <a:rPr lang="sv-SE" sz="1300" kern="1200"/>
              <a:t>Process-ansvarig</a:t>
            </a:r>
          </a:p>
        </xdr:txBody>
      </xdr:sp>
    </xdr:grpSp>
    <xdr:clientData/>
  </xdr:twoCellAnchor>
  <xdr:twoCellAnchor>
    <xdr:from>
      <xdr:col>4</xdr:col>
      <xdr:colOff>106680</xdr:colOff>
      <xdr:row>22</xdr:row>
      <xdr:rowOff>7620</xdr:rowOff>
    </xdr:from>
    <xdr:to>
      <xdr:col>7</xdr:col>
      <xdr:colOff>320040</xdr:colOff>
      <xdr:row>28</xdr:row>
      <xdr:rowOff>152402</xdr:rowOff>
    </xdr:to>
    <xdr:grpSp>
      <xdr:nvGrpSpPr>
        <xdr:cNvPr id="6" name="Grupp 5">
          <a:extLst>
            <a:ext uri="{FF2B5EF4-FFF2-40B4-BE49-F238E27FC236}">
              <a16:creationId xmlns:a16="http://schemas.microsoft.com/office/drawing/2014/main" id="{00000000-0008-0000-0200-000006000000}"/>
            </a:ext>
          </a:extLst>
        </xdr:cNvPr>
        <xdr:cNvGrpSpPr/>
      </xdr:nvGrpSpPr>
      <xdr:grpSpPr>
        <a:xfrm>
          <a:off x="2535555" y="4139089"/>
          <a:ext cx="2035016" cy="1192532"/>
          <a:chOff x="1381906" y="318718"/>
          <a:chExt cx="1316435" cy="608735"/>
        </a:xfrm>
      </xdr:grpSpPr>
      <xdr:sp macro="" textlink="">
        <xdr:nvSpPr>
          <xdr:cNvPr id="7" name="V-form 6">
            <a:extLst>
              <a:ext uri="{FF2B5EF4-FFF2-40B4-BE49-F238E27FC236}">
                <a16:creationId xmlns:a16="http://schemas.microsoft.com/office/drawing/2014/main" id="{00000000-0008-0000-0200-000007000000}"/>
              </a:ext>
            </a:extLst>
          </xdr:cNvPr>
          <xdr:cNvSpPr/>
        </xdr:nvSpPr>
        <xdr:spPr>
          <a:xfrm>
            <a:off x="1381906" y="318718"/>
            <a:ext cx="1316435" cy="526574"/>
          </a:xfrm>
          <a:prstGeom prst="chevron">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8" name="V-form 4">
            <a:extLst>
              <a:ext uri="{FF2B5EF4-FFF2-40B4-BE49-F238E27FC236}">
                <a16:creationId xmlns:a16="http://schemas.microsoft.com/office/drawing/2014/main" id="{00000000-0008-0000-0200-000008000000}"/>
              </a:ext>
            </a:extLst>
          </xdr:cNvPr>
          <xdr:cNvSpPr txBox="1"/>
        </xdr:nvSpPr>
        <xdr:spPr>
          <a:xfrm>
            <a:off x="1698043" y="389675"/>
            <a:ext cx="789861" cy="53777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10160" tIns="5080" rIns="0" bIns="5080" numCol="1" spcCol="1270" anchor="ctr" anchorCtr="0">
            <a:noAutofit/>
          </a:bodyPr>
          <a:lstStyle/>
          <a:p>
            <a:pPr lvl="0" algn="ctr" defTabSz="355600">
              <a:lnSpc>
                <a:spcPct val="90000"/>
              </a:lnSpc>
              <a:spcBef>
                <a:spcPct val="0"/>
              </a:spcBef>
              <a:spcAft>
                <a:spcPct val="35000"/>
              </a:spcAft>
            </a:pPr>
            <a:r>
              <a:rPr lang="sv-SE" sz="800" b="1" kern="1200"/>
              <a:t>Ladda Hypergene maskinellt med uppstartsvärden</a:t>
            </a:r>
          </a:p>
          <a:p>
            <a:pPr lvl="0" algn="ctr" defTabSz="355600">
              <a:lnSpc>
                <a:spcPct val="90000"/>
              </a:lnSpc>
              <a:spcBef>
                <a:spcPct val="0"/>
              </a:spcBef>
              <a:spcAft>
                <a:spcPct val="35000"/>
              </a:spcAft>
            </a:pPr>
            <a:r>
              <a:rPr lang="sv-SE" sz="800" b="1" kern="1200"/>
              <a:t>Primula- </a:t>
            </a:r>
            <a:r>
              <a:rPr lang="sv-SE" sz="800" b="0" kern="1200"/>
              <a:t>personaldata,</a:t>
            </a:r>
            <a:r>
              <a:rPr lang="sv-SE" sz="800" b="0" kern="1200" baseline="0"/>
              <a:t> </a:t>
            </a:r>
            <a:r>
              <a:rPr lang="sv-SE" sz="800" b="1" kern="1200" baseline="0"/>
              <a:t>Agresso- </a:t>
            </a:r>
            <a:r>
              <a:rPr lang="sv-SE" sz="800" b="0" kern="1200" baseline="0"/>
              <a:t>avskrivn befintliga investetringar</a:t>
            </a:r>
          </a:p>
          <a:p>
            <a:pPr lvl="0" algn="ctr" defTabSz="355600">
              <a:lnSpc>
                <a:spcPct val="90000"/>
              </a:lnSpc>
              <a:spcBef>
                <a:spcPct val="0"/>
              </a:spcBef>
              <a:spcAft>
                <a:spcPct val="35000"/>
              </a:spcAft>
            </a:pPr>
            <a:r>
              <a:rPr lang="sv-SE" sz="800" b="0" kern="1200" baseline="0"/>
              <a:t>samt kodstruktur</a:t>
            </a:r>
          </a:p>
          <a:p>
            <a:pPr lvl="0" algn="ctr" defTabSz="355600">
              <a:lnSpc>
                <a:spcPct val="90000"/>
              </a:lnSpc>
              <a:spcBef>
                <a:spcPct val="0"/>
              </a:spcBef>
              <a:spcAft>
                <a:spcPct val="35000"/>
              </a:spcAft>
            </a:pPr>
            <a:endParaRPr lang="sv-SE" sz="800" b="0" kern="1200"/>
          </a:p>
        </xdr:txBody>
      </xdr:sp>
    </xdr:grpSp>
    <xdr:clientData/>
  </xdr:twoCellAnchor>
  <xdr:twoCellAnchor>
    <xdr:from>
      <xdr:col>6</xdr:col>
      <xdr:colOff>548640</xdr:colOff>
      <xdr:row>22</xdr:row>
      <xdr:rowOff>22861</xdr:rowOff>
    </xdr:from>
    <xdr:to>
      <xdr:col>10</xdr:col>
      <xdr:colOff>121920</xdr:colOff>
      <xdr:row>27</xdr:row>
      <xdr:rowOff>175260</xdr:rowOff>
    </xdr:to>
    <xdr:grpSp>
      <xdr:nvGrpSpPr>
        <xdr:cNvPr id="9" name="Grupp 8">
          <a:extLst>
            <a:ext uri="{FF2B5EF4-FFF2-40B4-BE49-F238E27FC236}">
              <a16:creationId xmlns:a16="http://schemas.microsoft.com/office/drawing/2014/main" id="{00000000-0008-0000-0200-000009000000}"/>
            </a:ext>
          </a:extLst>
        </xdr:cNvPr>
        <xdr:cNvGrpSpPr/>
      </xdr:nvGrpSpPr>
      <xdr:grpSpPr>
        <a:xfrm>
          <a:off x="4191953" y="4154330"/>
          <a:ext cx="2002155" cy="1104899"/>
          <a:chOff x="1428551" y="322619"/>
          <a:chExt cx="1316435" cy="546076"/>
        </a:xfrm>
      </xdr:grpSpPr>
      <xdr:sp macro="" textlink="">
        <xdr:nvSpPr>
          <xdr:cNvPr id="10" name="V-form 9">
            <a:extLst>
              <a:ext uri="{FF2B5EF4-FFF2-40B4-BE49-F238E27FC236}">
                <a16:creationId xmlns:a16="http://schemas.microsoft.com/office/drawing/2014/main" id="{00000000-0008-0000-0200-00000A000000}"/>
              </a:ext>
            </a:extLst>
          </xdr:cNvPr>
          <xdr:cNvSpPr/>
        </xdr:nvSpPr>
        <xdr:spPr>
          <a:xfrm>
            <a:off x="1428551" y="322619"/>
            <a:ext cx="1316435" cy="526574"/>
          </a:xfrm>
          <a:prstGeom prst="chevron">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11" name="V-form 4">
            <a:extLst>
              <a:ext uri="{FF2B5EF4-FFF2-40B4-BE49-F238E27FC236}">
                <a16:creationId xmlns:a16="http://schemas.microsoft.com/office/drawing/2014/main" id="{00000000-0008-0000-0200-00000B000000}"/>
              </a:ext>
            </a:extLst>
          </xdr:cNvPr>
          <xdr:cNvSpPr txBox="1"/>
        </xdr:nvSpPr>
        <xdr:spPr>
          <a:xfrm>
            <a:off x="1743666" y="342121"/>
            <a:ext cx="789861" cy="526574"/>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10160" tIns="5080" rIns="0" bIns="5080" numCol="1" spcCol="1270" anchor="ctr" anchorCtr="0">
            <a:noAutofit/>
          </a:bodyPr>
          <a:lstStyle/>
          <a:p>
            <a:pPr lvl="0" algn="ctr" defTabSz="355600">
              <a:lnSpc>
                <a:spcPct val="90000"/>
              </a:lnSpc>
              <a:spcBef>
                <a:spcPct val="0"/>
              </a:spcBef>
              <a:spcAft>
                <a:spcPct val="35000"/>
              </a:spcAft>
            </a:pPr>
            <a:r>
              <a:rPr lang="sv-SE" sz="800" b="1" kern="1200"/>
              <a:t>Ladda Hypergene manuellt med uppstartsvärden</a:t>
            </a:r>
          </a:p>
          <a:p>
            <a:pPr lvl="0" algn="ctr" defTabSz="355600">
              <a:lnSpc>
                <a:spcPct val="90000"/>
              </a:lnSpc>
              <a:spcBef>
                <a:spcPct val="0"/>
              </a:spcBef>
              <a:spcAft>
                <a:spcPct val="35000"/>
              </a:spcAft>
            </a:pPr>
            <a:r>
              <a:rPr lang="sv-SE" sz="800" b="0" kern="1200"/>
              <a:t>Perioder, personer,</a:t>
            </a:r>
            <a:r>
              <a:rPr lang="sv-SE" sz="800" b="0" kern="1200" baseline="0"/>
              <a:t> LKP, löneökn%, Prel anslag,</a:t>
            </a:r>
          </a:p>
          <a:p>
            <a:pPr lvl="0" algn="ctr" defTabSz="355600">
              <a:lnSpc>
                <a:spcPct val="90000"/>
              </a:lnSpc>
              <a:spcBef>
                <a:spcPct val="0"/>
              </a:spcBef>
              <a:spcAft>
                <a:spcPct val="35000"/>
              </a:spcAft>
            </a:pPr>
            <a:r>
              <a:rPr lang="sv-SE" sz="800" b="0" kern="1200" baseline="0"/>
              <a:t>OH%, prel kontors%, periodiseringsregler, 100/200 trigger</a:t>
            </a:r>
            <a:endParaRPr lang="sv-SE" sz="800" b="0" kern="1200"/>
          </a:p>
        </xdr:txBody>
      </xdr:sp>
    </xdr:grpSp>
    <xdr:clientData/>
  </xdr:twoCellAnchor>
  <xdr:twoCellAnchor>
    <xdr:from>
      <xdr:col>2</xdr:col>
      <xdr:colOff>0</xdr:colOff>
      <xdr:row>30</xdr:row>
      <xdr:rowOff>0</xdr:rowOff>
    </xdr:from>
    <xdr:to>
      <xdr:col>4</xdr:col>
      <xdr:colOff>502920</xdr:colOff>
      <xdr:row>35</xdr:row>
      <xdr:rowOff>160020</xdr:rowOff>
    </xdr:to>
    <xdr:grpSp>
      <xdr:nvGrpSpPr>
        <xdr:cNvPr id="12" name="Grupp 11">
          <a:extLst>
            <a:ext uri="{FF2B5EF4-FFF2-40B4-BE49-F238E27FC236}">
              <a16:creationId xmlns:a16="http://schemas.microsoft.com/office/drawing/2014/main" id="{00000000-0008-0000-0200-00000C000000}"/>
            </a:ext>
          </a:extLst>
        </xdr:cNvPr>
        <xdr:cNvGrpSpPr/>
      </xdr:nvGrpSpPr>
      <xdr:grpSpPr>
        <a:xfrm>
          <a:off x="1214438" y="5572125"/>
          <a:ext cx="1717357" cy="1112520"/>
          <a:chOff x="32508" y="401951"/>
          <a:chExt cx="1586066" cy="634426"/>
        </a:xfrm>
      </xdr:grpSpPr>
      <xdr:sp macro="" textlink="">
        <xdr:nvSpPr>
          <xdr:cNvPr id="13" name="V-form 12">
            <a:extLst>
              <a:ext uri="{FF2B5EF4-FFF2-40B4-BE49-F238E27FC236}">
                <a16:creationId xmlns:a16="http://schemas.microsoft.com/office/drawing/2014/main" id="{00000000-0008-0000-0200-00000D000000}"/>
              </a:ext>
            </a:extLst>
          </xdr:cNvPr>
          <xdr:cNvSpPr/>
        </xdr:nvSpPr>
        <xdr:spPr>
          <a:xfrm>
            <a:off x="32508" y="401951"/>
            <a:ext cx="1586066" cy="634426"/>
          </a:xfrm>
          <a:prstGeom prst="chevron">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4" name="V-form 4">
            <a:extLst>
              <a:ext uri="{FF2B5EF4-FFF2-40B4-BE49-F238E27FC236}">
                <a16:creationId xmlns:a16="http://schemas.microsoft.com/office/drawing/2014/main" id="{00000000-0008-0000-0200-00000E000000}"/>
              </a:ext>
            </a:extLst>
          </xdr:cNvPr>
          <xdr:cNvSpPr txBox="1"/>
        </xdr:nvSpPr>
        <xdr:spPr>
          <a:xfrm>
            <a:off x="319241" y="401951"/>
            <a:ext cx="951640" cy="63442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16510" tIns="8255" rIns="0" bIns="8255" numCol="1" spcCol="1270" anchor="ctr" anchorCtr="0">
            <a:noAutofit/>
          </a:bodyPr>
          <a:lstStyle/>
          <a:p>
            <a:pPr lvl="0" algn="ctr" defTabSz="577850">
              <a:lnSpc>
                <a:spcPct val="90000"/>
              </a:lnSpc>
              <a:spcBef>
                <a:spcPct val="0"/>
              </a:spcBef>
              <a:spcAft>
                <a:spcPct val="35000"/>
              </a:spcAft>
            </a:pPr>
            <a:r>
              <a:rPr lang="sv-SE" sz="1300" kern="1200"/>
              <a:t>Process-ansvarig</a:t>
            </a:r>
          </a:p>
        </xdr:txBody>
      </xdr:sp>
    </xdr:grpSp>
    <xdr:clientData/>
  </xdr:twoCellAnchor>
  <xdr:twoCellAnchor>
    <xdr:from>
      <xdr:col>4</xdr:col>
      <xdr:colOff>121920</xdr:colOff>
      <xdr:row>30</xdr:row>
      <xdr:rowOff>0</xdr:rowOff>
    </xdr:from>
    <xdr:to>
      <xdr:col>7</xdr:col>
      <xdr:colOff>335280</xdr:colOff>
      <xdr:row>36</xdr:row>
      <xdr:rowOff>144782</xdr:rowOff>
    </xdr:to>
    <xdr:grpSp>
      <xdr:nvGrpSpPr>
        <xdr:cNvPr id="15" name="Grupp 14">
          <a:extLst>
            <a:ext uri="{FF2B5EF4-FFF2-40B4-BE49-F238E27FC236}">
              <a16:creationId xmlns:a16="http://schemas.microsoft.com/office/drawing/2014/main" id="{00000000-0008-0000-0200-00000F000000}"/>
            </a:ext>
          </a:extLst>
        </xdr:cNvPr>
        <xdr:cNvGrpSpPr/>
      </xdr:nvGrpSpPr>
      <xdr:grpSpPr>
        <a:xfrm>
          <a:off x="2550795" y="5572125"/>
          <a:ext cx="2035016" cy="1287782"/>
          <a:chOff x="1381906" y="318718"/>
          <a:chExt cx="1316435" cy="608735"/>
        </a:xfrm>
      </xdr:grpSpPr>
      <xdr:sp macro="" textlink="">
        <xdr:nvSpPr>
          <xdr:cNvPr id="16" name="V-form 15">
            <a:extLst>
              <a:ext uri="{FF2B5EF4-FFF2-40B4-BE49-F238E27FC236}">
                <a16:creationId xmlns:a16="http://schemas.microsoft.com/office/drawing/2014/main" id="{00000000-0008-0000-0200-000010000000}"/>
              </a:ext>
            </a:extLst>
          </xdr:cNvPr>
          <xdr:cNvSpPr/>
        </xdr:nvSpPr>
        <xdr:spPr>
          <a:xfrm>
            <a:off x="1381906" y="318718"/>
            <a:ext cx="1316435" cy="526574"/>
          </a:xfrm>
          <a:prstGeom prst="chevron">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17" name="V-form 4">
            <a:extLst>
              <a:ext uri="{FF2B5EF4-FFF2-40B4-BE49-F238E27FC236}">
                <a16:creationId xmlns:a16="http://schemas.microsoft.com/office/drawing/2014/main" id="{00000000-0008-0000-0200-000011000000}"/>
              </a:ext>
            </a:extLst>
          </xdr:cNvPr>
          <xdr:cNvSpPr txBox="1"/>
        </xdr:nvSpPr>
        <xdr:spPr>
          <a:xfrm>
            <a:off x="1698043" y="389675"/>
            <a:ext cx="789861" cy="53777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10160" tIns="5080" rIns="0" bIns="5080" numCol="1" spcCol="1270" anchor="ctr" anchorCtr="0">
            <a:noAutofit/>
          </a:bodyPr>
          <a:lstStyle/>
          <a:p>
            <a:pPr lvl="0" algn="ctr" defTabSz="355600">
              <a:lnSpc>
                <a:spcPct val="90000"/>
              </a:lnSpc>
              <a:spcBef>
                <a:spcPct val="0"/>
              </a:spcBef>
              <a:spcAft>
                <a:spcPct val="35000"/>
              </a:spcAft>
            </a:pPr>
            <a:r>
              <a:rPr lang="sv-SE" sz="800" b="1" kern="1200"/>
              <a:t>Ladda Hypergene maskinellt med uppstartsvärden</a:t>
            </a:r>
          </a:p>
          <a:p>
            <a:pPr lvl="0" algn="ctr" defTabSz="355600">
              <a:lnSpc>
                <a:spcPct val="90000"/>
              </a:lnSpc>
              <a:spcBef>
                <a:spcPct val="0"/>
              </a:spcBef>
              <a:spcAft>
                <a:spcPct val="35000"/>
              </a:spcAft>
            </a:pPr>
            <a:r>
              <a:rPr lang="sv-SE" sz="800" b="0" kern="1200"/>
              <a:t>Beslutad budget</a:t>
            </a:r>
          </a:p>
          <a:p>
            <a:pPr lvl="0" algn="ctr" defTabSz="355600">
              <a:lnSpc>
                <a:spcPct val="90000"/>
              </a:lnSpc>
              <a:spcBef>
                <a:spcPct val="0"/>
              </a:spcBef>
              <a:spcAft>
                <a:spcPct val="35000"/>
              </a:spcAft>
            </a:pPr>
            <a:r>
              <a:rPr lang="sv-SE" sz="800" b="0" kern="1200" baseline="0"/>
              <a:t>Agresso kodstruktur</a:t>
            </a:r>
          </a:p>
          <a:p>
            <a:pPr lvl="0" algn="ctr" defTabSz="355600">
              <a:lnSpc>
                <a:spcPct val="90000"/>
              </a:lnSpc>
              <a:spcBef>
                <a:spcPct val="0"/>
              </a:spcBef>
              <a:spcAft>
                <a:spcPct val="35000"/>
              </a:spcAft>
            </a:pPr>
            <a:endParaRPr lang="sv-SE" sz="800" b="0" kern="1200"/>
          </a:p>
        </xdr:txBody>
      </xdr:sp>
    </xdr:grpSp>
    <xdr:clientData/>
  </xdr:twoCellAnchor>
  <xdr:twoCellAnchor>
    <xdr:from>
      <xdr:col>7</xdr:col>
      <xdr:colOff>0</xdr:colOff>
      <xdr:row>30</xdr:row>
      <xdr:rowOff>7620</xdr:rowOff>
    </xdr:from>
    <xdr:to>
      <xdr:col>10</xdr:col>
      <xdr:colOff>198120</xdr:colOff>
      <xdr:row>35</xdr:row>
      <xdr:rowOff>121920</xdr:rowOff>
    </xdr:to>
    <xdr:sp macro="" textlink="">
      <xdr:nvSpPr>
        <xdr:cNvPr id="18" name="V-form 17">
          <a:extLst>
            <a:ext uri="{FF2B5EF4-FFF2-40B4-BE49-F238E27FC236}">
              <a16:creationId xmlns:a16="http://schemas.microsoft.com/office/drawing/2014/main" id="{00000000-0008-0000-0200-000012000000}"/>
            </a:ext>
          </a:extLst>
        </xdr:cNvPr>
        <xdr:cNvSpPr/>
      </xdr:nvSpPr>
      <xdr:spPr>
        <a:xfrm>
          <a:off x="4373880" y="5814060"/>
          <a:ext cx="2072640" cy="1028700"/>
        </a:xfrm>
        <a:prstGeom prst="chevron">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clientData/>
  </xdr:twoCellAnchor>
  <xdr:twoCellAnchor>
    <xdr:from>
      <xdr:col>7</xdr:col>
      <xdr:colOff>396240</xdr:colOff>
      <xdr:row>30</xdr:row>
      <xdr:rowOff>30480</xdr:rowOff>
    </xdr:from>
    <xdr:to>
      <xdr:col>9</xdr:col>
      <xdr:colOff>390144</xdr:colOff>
      <xdr:row>35</xdr:row>
      <xdr:rowOff>144780</xdr:rowOff>
    </xdr:to>
    <xdr:sp macro="" textlink="">
      <xdr:nvSpPr>
        <xdr:cNvPr id="19" name="V-form 4">
          <a:extLst>
            <a:ext uri="{FF2B5EF4-FFF2-40B4-BE49-F238E27FC236}">
              <a16:creationId xmlns:a16="http://schemas.microsoft.com/office/drawing/2014/main" id="{00000000-0008-0000-0200-000013000000}"/>
            </a:ext>
          </a:extLst>
        </xdr:cNvPr>
        <xdr:cNvSpPr txBox="1"/>
      </xdr:nvSpPr>
      <xdr:spPr>
        <a:xfrm>
          <a:off x="4770120" y="5836920"/>
          <a:ext cx="1243584" cy="1028700"/>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10160" tIns="5080" rIns="0" bIns="5080" numCol="1" spcCol="1270" anchor="ctr" anchorCtr="0">
          <a:noAutofit/>
        </a:bodyPr>
        <a:lstStyle/>
        <a:p>
          <a:pPr lvl="0" algn="ctr" defTabSz="355600">
            <a:lnSpc>
              <a:spcPct val="90000"/>
            </a:lnSpc>
            <a:spcBef>
              <a:spcPct val="0"/>
            </a:spcBef>
            <a:spcAft>
              <a:spcPct val="35000"/>
            </a:spcAft>
          </a:pPr>
          <a:r>
            <a:rPr lang="sv-SE" sz="800" b="1" kern="1200"/>
            <a:t>Ladda Hypergene manuellt med uppstartsvärden</a:t>
          </a:r>
        </a:p>
        <a:p>
          <a:pPr lvl="0" algn="ctr" defTabSz="355600">
            <a:lnSpc>
              <a:spcPct val="90000"/>
            </a:lnSpc>
            <a:spcBef>
              <a:spcPct val="0"/>
            </a:spcBef>
            <a:spcAft>
              <a:spcPct val="35000"/>
            </a:spcAft>
          </a:pPr>
          <a:r>
            <a:rPr lang="sv-SE" sz="800" b="0" kern="1200"/>
            <a:t>Perioder, personer,</a:t>
          </a:r>
          <a:r>
            <a:rPr lang="sv-SE" sz="800" b="0" kern="1200" baseline="0"/>
            <a:t> LKP, löneökn%, Prel anslag,</a:t>
          </a:r>
        </a:p>
        <a:p>
          <a:pPr lvl="0" algn="ctr" defTabSz="355600">
            <a:lnSpc>
              <a:spcPct val="90000"/>
            </a:lnSpc>
            <a:spcBef>
              <a:spcPct val="0"/>
            </a:spcBef>
            <a:spcAft>
              <a:spcPct val="35000"/>
            </a:spcAft>
          </a:pPr>
          <a:r>
            <a:rPr lang="sv-SE" sz="800" b="0" kern="1200" baseline="0"/>
            <a:t>OH%, prel kontors%, periodiseringsregler, 100/200 trigger</a:t>
          </a:r>
          <a:endParaRPr lang="sv-SE" sz="800" b="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36</xdr:col>
      <xdr:colOff>76200</xdr:colOff>
      <xdr:row>68</xdr:row>
      <xdr:rowOff>0</xdr:rowOff>
    </xdr:from>
    <xdr:to>
      <xdr:col>36</xdr:col>
      <xdr:colOff>438150</xdr:colOff>
      <xdr:row>71</xdr:row>
      <xdr:rowOff>19049</xdr:rowOff>
    </xdr:to>
    <xdr:pic>
      <xdr:nvPicPr>
        <xdr:cNvPr id="2" name="Bildobjekt 1">
          <a:extLst>
            <a:ext uri="{FF2B5EF4-FFF2-40B4-BE49-F238E27FC236}">
              <a16:creationId xmlns:a16="http://schemas.microsoft.com/office/drawing/2014/main" id="{00000000-0008-0000-0300-000002000000}"/>
            </a:ext>
            <a:ext uri="{147F2762-F138-4A5C-976F-8EAC2B608ADB}">
              <a16:predDERef xmlns:a16="http://schemas.microsoft.com/office/drawing/2014/main" pred="{00000000-0008-0000-0000-00000D000000}"/>
            </a:ext>
          </a:extLst>
        </xdr:cNvPr>
        <xdr:cNvPicPr>
          <a:picLocks noChangeAspect="1"/>
        </xdr:cNvPicPr>
      </xdr:nvPicPr>
      <xdr:blipFill>
        <a:blip xmlns:r="http://schemas.openxmlformats.org/officeDocument/2006/relationships" r:embed="rId1"/>
        <a:stretch>
          <a:fillRect/>
        </a:stretch>
      </xdr:blipFill>
      <xdr:spPr>
        <a:xfrm>
          <a:off x="11385550" y="3098800"/>
          <a:ext cx="361950" cy="508000"/>
        </a:xfrm>
        <a:prstGeom prst="rect">
          <a:avLst/>
        </a:prstGeom>
      </xdr:spPr>
    </xdr:pic>
    <xdr:clientData/>
  </xdr:twoCellAnchor>
  <xdr:twoCellAnchor editAs="oneCell">
    <xdr:from>
      <xdr:col>0</xdr:col>
      <xdr:colOff>52916</xdr:colOff>
      <xdr:row>68</xdr:row>
      <xdr:rowOff>148166</xdr:rowOff>
    </xdr:from>
    <xdr:to>
      <xdr:col>18</xdr:col>
      <xdr:colOff>121708</xdr:colOff>
      <xdr:row>99</xdr:row>
      <xdr:rowOff>157692</xdr:rowOff>
    </xdr:to>
    <xdr:pic>
      <xdr:nvPicPr>
        <xdr:cNvPr id="8" name="Bildobjekt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916" y="20002499"/>
          <a:ext cx="14038792" cy="5915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42333</xdr:colOff>
      <xdr:row>35</xdr:row>
      <xdr:rowOff>7408</xdr:rowOff>
    </xdr:from>
    <xdr:to>
      <xdr:col>18</xdr:col>
      <xdr:colOff>161084</xdr:colOff>
      <xdr:row>62</xdr:row>
      <xdr:rowOff>9525</xdr:rowOff>
    </xdr:to>
    <xdr:pic>
      <xdr:nvPicPr>
        <xdr:cNvPr id="2" name="Bildobjekt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9257241"/>
          <a:ext cx="12847326" cy="4856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35</xdr:row>
      <xdr:rowOff>0</xdr:rowOff>
    </xdr:from>
    <xdr:to>
      <xdr:col>7</xdr:col>
      <xdr:colOff>9525</xdr:colOff>
      <xdr:row>35</xdr:row>
      <xdr:rowOff>47627</xdr:rowOff>
    </xdr:to>
    <xdr:pic>
      <xdr:nvPicPr>
        <xdr:cNvPr id="2" name="Bildobjekt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695575" y="8915400"/>
          <a:ext cx="9525" cy="476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22860</xdr:colOff>
      <xdr:row>15</xdr:row>
      <xdr:rowOff>30480</xdr:rowOff>
    </xdr:from>
    <xdr:to>
      <xdr:col>13</xdr:col>
      <xdr:colOff>68579</xdr:colOff>
      <xdr:row>16</xdr:row>
      <xdr:rowOff>147090</xdr:rowOff>
    </xdr:to>
    <xdr:sp macro="" textlink="">
      <xdr:nvSpPr>
        <xdr:cNvPr id="2" name="Höger klammerparentes 1">
          <a:extLst>
            <a:ext uri="{FF2B5EF4-FFF2-40B4-BE49-F238E27FC236}">
              <a16:creationId xmlns:a16="http://schemas.microsoft.com/office/drawing/2014/main" id="{00000000-0008-0000-1000-000002000000}"/>
            </a:ext>
          </a:extLst>
        </xdr:cNvPr>
        <xdr:cNvSpPr/>
      </xdr:nvSpPr>
      <xdr:spPr>
        <a:xfrm>
          <a:off x="9105900" y="1196340"/>
          <a:ext cx="45719" cy="29949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xdr:from>
      <xdr:col>13</xdr:col>
      <xdr:colOff>68580</xdr:colOff>
      <xdr:row>19</xdr:row>
      <xdr:rowOff>30480</xdr:rowOff>
    </xdr:from>
    <xdr:to>
      <xdr:col>13</xdr:col>
      <xdr:colOff>114299</xdr:colOff>
      <xdr:row>20</xdr:row>
      <xdr:rowOff>142939</xdr:rowOff>
    </xdr:to>
    <xdr:sp macro="" textlink="">
      <xdr:nvSpPr>
        <xdr:cNvPr id="3" name="Höger klammerparentes 2">
          <a:extLst>
            <a:ext uri="{FF2B5EF4-FFF2-40B4-BE49-F238E27FC236}">
              <a16:creationId xmlns:a16="http://schemas.microsoft.com/office/drawing/2014/main" id="{00000000-0008-0000-1000-000003000000}"/>
            </a:ext>
          </a:extLst>
        </xdr:cNvPr>
        <xdr:cNvSpPr/>
      </xdr:nvSpPr>
      <xdr:spPr>
        <a:xfrm>
          <a:off x="9151620" y="1927860"/>
          <a:ext cx="45719" cy="29533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sv-SE" sz="1100"/>
            <a:t>  </a:t>
          </a:r>
        </a:p>
      </xdr:txBody>
    </xdr:sp>
    <xdr:clientData/>
  </xdr:twoCellAnchor>
  <xdr:twoCellAnchor>
    <xdr:from>
      <xdr:col>13</xdr:col>
      <xdr:colOff>68580</xdr:colOff>
      <xdr:row>22</xdr:row>
      <xdr:rowOff>22860</xdr:rowOff>
    </xdr:from>
    <xdr:to>
      <xdr:col>13</xdr:col>
      <xdr:colOff>114299</xdr:colOff>
      <xdr:row>23</xdr:row>
      <xdr:rowOff>142998</xdr:rowOff>
    </xdr:to>
    <xdr:sp macro="" textlink="">
      <xdr:nvSpPr>
        <xdr:cNvPr id="4" name="Höger klammerparentes 3">
          <a:extLst>
            <a:ext uri="{FF2B5EF4-FFF2-40B4-BE49-F238E27FC236}">
              <a16:creationId xmlns:a16="http://schemas.microsoft.com/office/drawing/2014/main" id="{00000000-0008-0000-1000-000004000000}"/>
            </a:ext>
          </a:extLst>
        </xdr:cNvPr>
        <xdr:cNvSpPr/>
      </xdr:nvSpPr>
      <xdr:spPr>
        <a:xfrm>
          <a:off x="9151620" y="2468880"/>
          <a:ext cx="45719" cy="3030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xdr:from>
      <xdr:col>13</xdr:col>
      <xdr:colOff>80010</xdr:colOff>
      <xdr:row>25</xdr:row>
      <xdr:rowOff>0</xdr:rowOff>
    </xdr:from>
    <xdr:to>
      <xdr:col>13</xdr:col>
      <xdr:colOff>142516</xdr:colOff>
      <xdr:row>26</xdr:row>
      <xdr:rowOff>124495</xdr:rowOff>
    </xdr:to>
    <xdr:sp macro="" textlink="">
      <xdr:nvSpPr>
        <xdr:cNvPr id="5" name="Höger klammerparentes 4">
          <a:extLst>
            <a:ext uri="{FF2B5EF4-FFF2-40B4-BE49-F238E27FC236}">
              <a16:creationId xmlns:a16="http://schemas.microsoft.com/office/drawing/2014/main" id="{00000000-0008-0000-1000-000005000000}"/>
            </a:ext>
          </a:extLst>
        </xdr:cNvPr>
        <xdr:cNvSpPr/>
      </xdr:nvSpPr>
      <xdr:spPr>
        <a:xfrm>
          <a:off x="9163050" y="2994660"/>
          <a:ext cx="62506" cy="307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editAs="oneCell">
    <xdr:from>
      <xdr:col>13</xdr:col>
      <xdr:colOff>45720</xdr:colOff>
      <xdr:row>31</xdr:row>
      <xdr:rowOff>7620</xdr:rowOff>
    </xdr:from>
    <xdr:to>
      <xdr:col>13</xdr:col>
      <xdr:colOff>114300</xdr:colOff>
      <xdr:row>32</xdr:row>
      <xdr:rowOff>121072</xdr:rowOff>
    </xdr:to>
    <xdr:pic>
      <xdr:nvPicPr>
        <xdr:cNvPr id="6" name="Bildobjekt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8760" y="4762500"/>
          <a:ext cx="68580" cy="296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39</xdr:row>
      <xdr:rowOff>0</xdr:rowOff>
    </xdr:from>
    <xdr:to>
      <xdr:col>13</xdr:col>
      <xdr:colOff>45719</xdr:colOff>
      <xdr:row>40</xdr:row>
      <xdr:rowOff>124495</xdr:rowOff>
    </xdr:to>
    <xdr:sp macro="" textlink="">
      <xdr:nvSpPr>
        <xdr:cNvPr id="7" name="Höger klammerparentes 6">
          <a:extLst>
            <a:ext uri="{FF2B5EF4-FFF2-40B4-BE49-F238E27FC236}">
              <a16:creationId xmlns:a16="http://schemas.microsoft.com/office/drawing/2014/main" id="{00000000-0008-0000-1000-000007000000}"/>
            </a:ext>
          </a:extLst>
        </xdr:cNvPr>
        <xdr:cNvSpPr/>
      </xdr:nvSpPr>
      <xdr:spPr>
        <a:xfrm>
          <a:off x="9083040" y="6217920"/>
          <a:ext cx="45719" cy="307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xdr:from>
      <xdr:col>13</xdr:col>
      <xdr:colOff>45720</xdr:colOff>
      <xdr:row>54</xdr:row>
      <xdr:rowOff>30480</xdr:rowOff>
    </xdr:from>
    <xdr:to>
      <xdr:col>13</xdr:col>
      <xdr:colOff>91439</xdr:colOff>
      <xdr:row>56</xdr:row>
      <xdr:rowOff>45720</xdr:rowOff>
    </xdr:to>
    <xdr:sp macro="" textlink="">
      <xdr:nvSpPr>
        <xdr:cNvPr id="8" name="Höger klammerparentes 7">
          <a:extLst>
            <a:ext uri="{FF2B5EF4-FFF2-40B4-BE49-F238E27FC236}">
              <a16:creationId xmlns:a16="http://schemas.microsoft.com/office/drawing/2014/main" id="{00000000-0008-0000-1000-000008000000}"/>
            </a:ext>
          </a:extLst>
        </xdr:cNvPr>
        <xdr:cNvSpPr/>
      </xdr:nvSpPr>
      <xdr:spPr>
        <a:xfrm>
          <a:off x="9128760" y="9304020"/>
          <a:ext cx="45719" cy="3962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xdr:from>
      <xdr:col>13</xdr:col>
      <xdr:colOff>38099</xdr:colOff>
      <xdr:row>57</xdr:row>
      <xdr:rowOff>22860</xdr:rowOff>
    </xdr:from>
    <xdr:to>
      <xdr:col>13</xdr:col>
      <xdr:colOff>150812</xdr:colOff>
      <xdr:row>58</xdr:row>
      <xdr:rowOff>182563</xdr:rowOff>
    </xdr:to>
    <xdr:sp macro="" textlink="">
      <xdr:nvSpPr>
        <xdr:cNvPr id="9" name="Höger klammerparentes 8">
          <a:extLst>
            <a:ext uri="{FF2B5EF4-FFF2-40B4-BE49-F238E27FC236}">
              <a16:creationId xmlns:a16="http://schemas.microsoft.com/office/drawing/2014/main" id="{00000000-0008-0000-1000-000009000000}"/>
            </a:ext>
          </a:extLst>
        </xdr:cNvPr>
        <xdr:cNvSpPr/>
      </xdr:nvSpPr>
      <xdr:spPr>
        <a:xfrm>
          <a:off x="8578849" y="10071735"/>
          <a:ext cx="112713" cy="35020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editAs="oneCell">
    <xdr:from>
      <xdr:col>13</xdr:col>
      <xdr:colOff>38100</xdr:colOff>
      <xdr:row>65</xdr:row>
      <xdr:rowOff>0</xdr:rowOff>
    </xdr:from>
    <xdr:to>
      <xdr:col>13</xdr:col>
      <xdr:colOff>114300</xdr:colOff>
      <xdr:row>66</xdr:row>
      <xdr:rowOff>158327</xdr:rowOff>
    </xdr:to>
    <xdr:pic>
      <xdr:nvPicPr>
        <xdr:cNvPr id="10" name="Bildobjekt 10">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1140" y="12047220"/>
          <a:ext cx="76200" cy="348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68</xdr:row>
      <xdr:rowOff>0</xdr:rowOff>
    </xdr:from>
    <xdr:to>
      <xdr:col>13</xdr:col>
      <xdr:colOff>53340</xdr:colOff>
      <xdr:row>69</xdr:row>
      <xdr:rowOff>146888</xdr:rowOff>
    </xdr:to>
    <xdr:sp macro="" textlink="">
      <xdr:nvSpPr>
        <xdr:cNvPr id="11" name="Höger klammerparentes 10">
          <a:extLst>
            <a:ext uri="{FF2B5EF4-FFF2-40B4-BE49-F238E27FC236}">
              <a16:creationId xmlns:a16="http://schemas.microsoft.com/office/drawing/2014/main" id="{00000000-0008-0000-1000-00000B000000}"/>
            </a:ext>
          </a:extLst>
        </xdr:cNvPr>
        <xdr:cNvSpPr/>
      </xdr:nvSpPr>
      <xdr:spPr>
        <a:xfrm>
          <a:off x="9083040" y="12618720"/>
          <a:ext cx="53340" cy="33738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editAs="oneCell">
    <xdr:from>
      <xdr:col>13</xdr:col>
      <xdr:colOff>30480</xdr:colOff>
      <xdr:row>36</xdr:row>
      <xdr:rowOff>22860</xdr:rowOff>
    </xdr:from>
    <xdr:to>
      <xdr:col>13</xdr:col>
      <xdr:colOff>106680</xdr:colOff>
      <xdr:row>37</xdr:row>
      <xdr:rowOff>136315</xdr:rowOff>
    </xdr:to>
    <xdr:pic>
      <xdr:nvPicPr>
        <xdr:cNvPr id="12" name="Bildobjekt 12">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3520" y="5692140"/>
          <a:ext cx="76200" cy="296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38101</xdr:colOff>
      <xdr:row>71</xdr:row>
      <xdr:rowOff>7621</xdr:rowOff>
    </xdr:from>
    <xdr:to>
      <xdr:col>13</xdr:col>
      <xdr:colOff>111125</xdr:colOff>
      <xdr:row>72</xdr:row>
      <xdr:rowOff>373064</xdr:rowOff>
    </xdr:to>
    <xdr:sp macro="" textlink="">
      <xdr:nvSpPr>
        <xdr:cNvPr id="13" name="Höger klammerparentes 12">
          <a:extLst>
            <a:ext uri="{FF2B5EF4-FFF2-40B4-BE49-F238E27FC236}">
              <a16:creationId xmlns:a16="http://schemas.microsoft.com/office/drawing/2014/main" id="{00000000-0008-0000-1000-00000D000000}"/>
            </a:ext>
          </a:extLst>
        </xdr:cNvPr>
        <xdr:cNvSpPr/>
      </xdr:nvSpPr>
      <xdr:spPr bwMode="auto">
        <a:xfrm>
          <a:off x="8578851" y="13342621"/>
          <a:ext cx="73024" cy="667068"/>
        </a:xfrm>
        <a:prstGeom prst="rightBrace">
          <a:avLst/>
        </a:prstGeom>
        <a:solidFill>
          <a:srgbClr val="FFFFFF"/>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xdr:from>
      <xdr:col>13</xdr:col>
      <xdr:colOff>53340</xdr:colOff>
      <xdr:row>60</xdr:row>
      <xdr:rowOff>83820</xdr:rowOff>
    </xdr:from>
    <xdr:to>
      <xdr:col>13</xdr:col>
      <xdr:colOff>99059</xdr:colOff>
      <xdr:row>61</xdr:row>
      <xdr:rowOff>381000</xdr:rowOff>
    </xdr:to>
    <xdr:sp macro="" textlink="">
      <xdr:nvSpPr>
        <xdr:cNvPr id="14" name="Höger klammerparentes 13">
          <a:extLst>
            <a:ext uri="{FF2B5EF4-FFF2-40B4-BE49-F238E27FC236}">
              <a16:creationId xmlns:a16="http://schemas.microsoft.com/office/drawing/2014/main" id="{00000000-0008-0000-1000-00000E000000}"/>
            </a:ext>
          </a:extLst>
        </xdr:cNvPr>
        <xdr:cNvSpPr/>
      </xdr:nvSpPr>
      <xdr:spPr bwMode="auto">
        <a:xfrm>
          <a:off x="9136380" y="10500360"/>
          <a:ext cx="45719" cy="922020"/>
        </a:xfrm>
        <a:prstGeom prst="rightBrace">
          <a:avLst/>
        </a:prstGeom>
        <a:solidFill>
          <a:srgbClr val="FFFFFF"/>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xdr:from>
      <xdr:col>13</xdr:col>
      <xdr:colOff>53340</xdr:colOff>
      <xdr:row>42</xdr:row>
      <xdr:rowOff>22860</xdr:rowOff>
    </xdr:from>
    <xdr:to>
      <xdr:col>13</xdr:col>
      <xdr:colOff>99059</xdr:colOff>
      <xdr:row>44</xdr:row>
      <xdr:rowOff>0</xdr:rowOff>
    </xdr:to>
    <xdr:sp macro="" textlink="">
      <xdr:nvSpPr>
        <xdr:cNvPr id="15" name="Höger klammerparentes 14">
          <a:extLst>
            <a:ext uri="{FF2B5EF4-FFF2-40B4-BE49-F238E27FC236}">
              <a16:creationId xmlns:a16="http://schemas.microsoft.com/office/drawing/2014/main" id="{00000000-0008-0000-1000-00000F000000}"/>
            </a:ext>
          </a:extLst>
        </xdr:cNvPr>
        <xdr:cNvSpPr/>
      </xdr:nvSpPr>
      <xdr:spPr bwMode="auto">
        <a:xfrm>
          <a:off x="9136380" y="6789420"/>
          <a:ext cx="45719" cy="693420"/>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xdr:from>
      <xdr:col>13</xdr:col>
      <xdr:colOff>38100</xdr:colOff>
      <xdr:row>28</xdr:row>
      <xdr:rowOff>38100</xdr:rowOff>
    </xdr:from>
    <xdr:to>
      <xdr:col>13</xdr:col>
      <xdr:colOff>106680</xdr:colOff>
      <xdr:row>30</xdr:row>
      <xdr:rowOff>0</xdr:rowOff>
    </xdr:to>
    <xdr:sp macro="" textlink="">
      <xdr:nvSpPr>
        <xdr:cNvPr id="16" name="Höger klammerparentes 15">
          <a:extLst>
            <a:ext uri="{FF2B5EF4-FFF2-40B4-BE49-F238E27FC236}">
              <a16:creationId xmlns:a16="http://schemas.microsoft.com/office/drawing/2014/main" id="{00000000-0008-0000-1000-000010000000}"/>
            </a:ext>
          </a:extLst>
        </xdr:cNvPr>
        <xdr:cNvSpPr/>
      </xdr:nvSpPr>
      <xdr:spPr bwMode="auto">
        <a:xfrm>
          <a:off x="9121140" y="3581400"/>
          <a:ext cx="68580" cy="990600"/>
        </a:xfrm>
        <a:prstGeom prst="rightBrace">
          <a:avLst/>
        </a:prstGeom>
        <a:solidFill>
          <a:srgbClr val="FFFFFF"/>
        </a:solidFill>
        <a:ln w="6350"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editAs="oneCell">
    <xdr:from>
      <xdr:col>6</xdr:col>
      <xdr:colOff>99407</xdr:colOff>
      <xdr:row>1</xdr:row>
      <xdr:rowOff>47625</xdr:rowOff>
    </xdr:from>
    <xdr:to>
      <xdr:col>13</xdr:col>
      <xdr:colOff>130810</xdr:colOff>
      <xdr:row>10</xdr:row>
      <xdr:rowOff>87313</xdr:rowOff>
    </xdr:to>
    <xdr:pic>
      <xdr:nvPicPr>
        <xdr:cNvPr id="18" name="Platshållare för innehåll 3">
          <a:extLst>
            <a:ext uri="{FF2B5EF4-FFF2-40B4-BE49-F238E27FC236}">
              <a16:creationId xmlns:a16="http://schemas.microsoft.com/office/drawing/2014/main" id="{00000000-0008-0000-1000-000012000000}"/>
            </a:ext>
          </a:extLst>
        </xdr:cNvPr>
        <xdr:cNvPicPr>
          <a:picLocks noGrp="1" noChangeAspect="1"/>
        </xdr:cNvPicPr>
      </xdr:nvPicPr>
      <xdr:blipFill>
        <a:blip xmlns:r="http://schemas.openxmlformats.org/officeDocument/2006/relationships" r:embed="rId3"/>
        <a:stretch>
          <a:fillRect/>
        </a:stretch>
      </xdr:blipFill>
      <xdr:spPr>
        <a:xfrm>
          <a:off x="3964970" y="246063"/>
          <a:ext cx="3992215" cy="11826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39</xdr:row>
      <xdr:rowOff>68580</xdr:rowOff>
    </xdr:from>
    <xdr:to>
      <xdr:col>2</xdr:col>
      <xdr:colOff>6419851</xdr:colOff>
      <xdr:row>66</xdr:row>
      <xdr:rowOff>7620</xdr:rowOff>
    </xdr:to>
    <xdr:pic>
      <xdr:nvPicPr>
        <xdr:cNvPr id="2" name="Bildobjekt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 y="7901940"/>
          <a:ext cx="6934200" cy="3436620"/>
        </a:xfrm>
        <a:prstGeom prst="rect">
          <a:avLst/>
        </a:prstGeom>
      </xdr:spPr>
    </xdr:pic>
    <xdr:clientData/>
  </xdr:twoCellAnchor>
  <xdr:twoCellAnchor editAs="oneCell">
    <xdr:from>
      <xdr:col>0</xdr:col>
      <xdr:colOff>0</xdr:colOff>
      <xdr:row>67</xdr:row>
      <xdr:rowOff>121921</xdr:rowOff>
    </xdr:from>
    <xdr:to>
      <xdr:col>3</xdr:col>
      <xdr:colOff>453390</xdr:colOff>
      <xdr:row>96</xdr:row>
      <xdr:rowOff>91440</xdr:rowOff>
    </xdr:to>
    <xdr:pic>
      <xdr:nvPicPr>
        <xdr:cNvPr id="3" name="Platshållare för innehåll 5">
          <a:extLst>
            <a:ext uri="{FF2B5EF4-FFF2-40B4-BE49-F238E27FC236}">
              <a16:creationId xmlns:a16="http://schemas.microsoft.com/office/drawing/2014/main" id="{00000000-0008-0000-1100-000003000000}"/>
            </a:ext>
          </a:extLst>
        </xdr:cNvPr>
        <xdr:cNvPicPr>
          <a:picLocks noGrp="1" noChangeAspect="1"/>
        </xdr:cNvPicPr>
      </xdr:nvPicPr>
      <xdr:blipFill>
        <a:blip xmlns:r="http://schemas.openxmlformats.org/officeDocument/2006/relationships" r:embed="rId2"/>
        <a:stretch>
          <a:fillRect/>
        </a:stretch>
      </xdr:blipFill>
      <xdr:spPr>
        <a:xfrm>
          <a:off x="0" y="11582401"/>
          <a:ext cx="7840980" cy="37261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2063750</xdr:colOff>
      <xdr:row>7</xdr:row>
      <xdr:rowOff>0</xdr:rowOff>
    </xdr:from>
    <xdr:to>
      <xdr:col>5</xdr:col>
      <xdr:colOff>167640</xdr:colOff>
      <xdr:row>11</xdr:row>
      <xdr:rowOff>148167</xdr:rowOff>
    </xdr:to>
    <xdr:sp macro="" textlink="">
      <xdr:nvSpPr>
        <xdr:cNvPr id="2" name="Höger klammerparentes 1">
          <a:extLst>
            <a:ext uri="{FF2B5EF4-FFF2-40B4-BE49-F238E27FC236}">
              <a16:creationId xmlns:a16="http://schemas.microsoft.com/office/drawing/2014/main" id="{00000000-0008-0000-1200-000002000000}"/>
            </a:ext>
          </a:extLst>
        </xdr:cNvPr>
        <xdr:cNvSpPr/>
      </xdr:nvSpPr>
      <xdr:spPr>
        <a:xfrm>
          <a:off x="8191500" y="1217083"/>
          <a:ext cx="209973" cy="78316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sv-SE"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eko_delat\Budget\Budget%20och%20Prognos\Budget%20o%20Prognos%202026\Budget%20o%20Prognos,%20underlag%20Miun%202026\Lokaler\Kopia%20av%20Internhyra%20per%20inst%20ver%202%20250923.xlsx" TargetMode="External"/><Relationship Id="rId1" Type="http://schemas.openxmlformats.org/officeDocument/2006/relationships/externalLinkPath" Target="/eko_delat/Budget/Budget%20och%20Prognos/Budget%20o%20Prognos%202026/Budget%20o%20Prognos,%20underlag%20Miun%202026/Lokaler/Kopia%20av%20Internhyra%20per%20inst%20ver%202%202509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15"/>
      <sheetName val="Förteckning Hsd"/>
      <sheetName val="s15"/>
      <sheetName val="Förteckning Svl"/>
      <sheetName val="Ö14"/>
      <sheetName val="Förteckning Ösd"/>
      <sheetName val="Öv15"/>
      <sheetName val="Förteckning Övik"/>
      <sheetName val="Gr15"/>
      <sheetName val="Blad1"/>
      <sheetName val="Debiterbar area 2026"/>
      <sheetName val="För inläsning"/>
      <sheetName val=" Grupprum 2021"/>
      <sheetName val="Grupprum 2026"/>
      <sheetName val="Grupprum 2023"/>
      <sheetName val="Fördelning bokn bara enl utfall"/>
      <sheetName val="Beräkn bokn bara via HST"/>
      <sheetName val="Datasalar 2015"/>
      <sheetName val="Datasalar förd mall bokf gammal"/>
      <sheetName val="Lokalvård"/>
      <sheetName val="Bokningsbara 2015"/>
      <sheetName val="Intäkter Hsand-15"/>
      <sheetName val="Intäkter Svl-15"/>
      <sheetName val="Intäkter Ösund-15"/>
      <sheetName val="Intäkter LTP-15"/>
      <sheetName val="Lokaladm-proj-lokalvård"/>
      <sheetName val="Säkerh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X8">
            <v>0.16449086161879894</v>
          </cell>
        </row>
        <row r="9">
          <cell r="X9">
            <v>0.13814384049370995</v>
          </cell>
        </row>
        <row r="10">
          <cell r="X10">
            <v>0.10443864229765012</v>
          </cell>
        </row>
        <row r="11">
          <cell r="X11">
            <v>0.12224068359838595</v>
          </cell>
        </row>
        <row r="12">
          <cell r="X12">
            <v>0.16662710657488725</v>
          </cell>
        </row>
        <row r="23">
          <cell r="X23">
            <v>5.0557797294089719E-2</v>
          </cell>
        </row>
        <row r="24">
          <cell r="X24">
            <v>8.1889389983384756E-2</v>
          </cell>
        </row>
        <row r="25">
          <cell r="X25">
            <v>9.8504628530738186E-2</v>
          </cell>
        </row>
        <row r="26">
          <cell r="X26">
            <v>7.3107049608355096E-2</v>
          </cell>
        </row>
      </sheetData>
      <sheetData sheetId="14"/>
      <sheetData sheetId="15">
        <row r="20">
          <cell r="E20">
            <v>8.8695319819779676E-3</v>
          </cell>
        </row>
        <row r="21">
          <cell r="E21">
            <v>0.10590561331229405</v>
          </cell>
        </row>
        <row r="22">
          <cell r="E22">
            <v>9.1307219185535887E-3</v>
          </cell>
        </row>
        <row r="23">
          <cell r="E23">
            <v>9.4993068901398137E-2</v>
          </cell>
        </row>
        <row r="24">
          <cell r="E24">
            <v>9.9707075589204608E-2</v>
          </cell>
        </row>
        <row r="25">
          <cell r="E25">
            <v>0.12426418847126089</v>
          </cell>
        </row>
        <row r="26">
          <cell r="E26">
            <v>0.14052595803097848</v>
          </cell>
        </row>
        <row r="27">
          <cell r="E27">
            <v>0.10772425389672192</v>
          </cell>
        </row>
        <row r="28">
          <cell r="E28">
            <v>6.1462940460803611E-2</v>
          </cell>
        </row>
        <row r="29">
          <cell r="E29">
            <v>0.14829312871203829</v>
          </cell>
        </row>
        <row r="30">
          <cell r="E30">
            <v>5.7662525046352345E-2</v>
          </cell>
        </row>
        <row r="31">
          <cell r="E31">
            <v>4.1460993678416047E-2</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7.bin"/><Relationship Id="rId1" Type="http://schemas.openxmlformats.org/officeDocument/2006/relationships/hyperlink" Target="https://www.regeringen.se/artiklar/2021/09/en-tillganglig-hogskola-livslangt-larande-och-ett-nytt-omstallningsstudiestod/"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drawing" Target="../drawings/drawing6.xml"/><Relationship Id="rId4" Type="http://schemas.openxmlformats.org/officeDocument/2006/relationships/printerSettings" Target="../printerSettings/printerSettings3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comments" Target="../comments3.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vmlDrawing" Target="../drawings/vmlDrawing4.vml"/><Relationship Id="rId5" Type="http://schemas.openxmlformats.org/officeDocument/2006/relationships/drawing" Target="../drawings/drawing7.xml"/><Relationship Id="rId4" Type="http://schemas.openxmlformats.org/officeDocument/2006/relationships/printerSettings" Target="../printerSettings/printerSettings4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printerSettings" Target="../printerSettings/printerSettings4.bin"/><Relationship Id="rId7" Type="http://schemas.openxmlformats.org/officeDocument/2006/relationships/package" Target="../embeddings/Microsoft_PowerPoint_Slide.sldx"/><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2.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comments" Target="../comments1.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openxmlformats.org/officeDocument/2006/relationships/comments" Target="../comments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36"/>
  <sheetViews>
    <sheetView tabSelected="1" zoomScale="90" zoomScaleNormal="90" workbookViewId="0">
      <selection activeCell="F33" sqref="F33"/>
    </sheetView>
  </sheetViews>
  <sheetFormatPr defaultColWidth="9.140625" defaultRowHeight="11.25" x14ac:dyDescent="0.2"/>
  <cols>
    <col min="1" max="1" width="1.42578125" style="2" customWidth="1"/>
    <col min="2" max="2" width="11.140625" style="5" customWidth="1"/>
    <col min="3" max="3" width="13" style="2" customWidth="1"/>
    <col min="4" max="4" width="95.140625" style="2" customWidth="1"/>
    <col min="5" max="5" width="28.7109375" style="2" customWidth="1"/>
    <col min="6" max="16384" width="9.140625" style="2"/>
  </cols>
  <sheetData>
    <row r="3" spans="2:5" x14ac:dyDescent="0.2">
      <c r="B3" s="3" t="s">
        <v>0</v>
      </c>
    </row>
    <row r="4" spans="2:5" x14ac:dyDescent="0.2">
      <c r="B4" s="3" t="s">
        <v>1</v>
      </c>
    </row>
    <row r="5" spans="2:5" ht="12.75" x14ac:dyDescent="0.2">
      <c r="B5" s="1">
        <v>46079</v>
      </c>
      <c r="D5" s="129" t="s">
        <v>804</v>
      </c>
    </row>
    <row r="6" spans="2:5" x14ac:dyDescent="0.2">
      <c r="B6" s="5" t="s">
        <v>2</v>
      </c>
    </row>
    <row r="7" spans="2:5" ht="12.75" x14ac:dyDescent="0.2">
      <c r="B7" s="461" t="s">
        <v>3</v>
      </c>
      <c r="C7" s="722" t="s">
        <v>725</v>
      </c>
      <c r="D7" s="483"/>
      <c r="E7" s="461" t="s">
        <v>4</v>
      </c>
    </row>
    <row r="8" spans="2:5" ht="12.75" x14ac:dyDescent="0.2">
      <c r="B8" s="9"/>
      <c r="C8" s="8" t="s">
        <v>5</v>
      </c>
      <c r="D8" s="484" t="s">
        <v>6</v>
      </c>
      <c r="E8" s="199"/>
    </row>
    <row r="9" spans="2:5" ht="12.75" x14ac:dyDescent="0.2">
      <c r="B9" s="7"/>
      <c r="C9" s="6" t="s">
        <v>5</v>
      </c>
      <c r="D9" s="483" t="s">
        <v>7</v>
      </c>
      <c r="E9" s="200"/>
    </row>
    <row r="10" spans="2:5" ht="12.75" x14ac:dyDescent="0.2">
      <c r="B10" s="688"/>
      <c r="C10" s="8" t="s">
        <v>8</v>
      </c>
      <c r="D10" s="484" t="s">
        <v>9</v>
      </c>
      <c r="E10" s="201"/>
    </row>
    <row r="11" spans="2:5" ht="12.75" x14ac:dyDescent="0.2">
      <c r="B11" s="689"/>
      <c r="C11" s="6" t="s">
        <v>10</v>
      </c>
      <c r="D11" s="483" t="s">
        <v>11</v>
      </c>
      <c r="E11" s="202"/>
    </row>
    <row r="12" spans="2:5" ht="12.75" x14ac:dyDescent="0.2">
      <c r="B12" s="690"/>
      <c r="C12" s="8" t="s">
        <v>12</v>
      </c>
      <c r="D12" s="484" t="s">
        <v>13</v>
      </c>
      <c r="E12" s="199"/>
    </row>
    <row r="13" spans="2:5" ht="12.75" x14ac:dyDescent="0.2">
      <c r="B13" s="689"/>
      <c r="C13" s="6" t="s">
        <v>14</v>
      </c>
      <c r="D13" s="483" t="s">
        <v>15</v>
      </c>
      <c r="E13" s="200"/>
    </row>
    <row r="14" spans="2:5" ht="12.75" x14ac:dyDescent="0.2">
      <c r="B14" s="9"/>
      <c r="C14" s="8" t="s">
        <v>16</v>
      </c>
      <c r="D14" s="484" t="s">
        <v>726</v>
      </c>
      <c r="E14" s="199"/>
    </row>
    <row r="15" spans="2:5" ht="24.95" customHeight="1" x14ac:dyDescent="0.2">
      <c r="B15" s="689"/>
      <c r="C15" s="6" t="s">
        <v>17</v>
      </c>
      <c r="D15" s="483" t="s">
        <v>18</v>
      </c>
      <c r="E15" s="202"/>
    </row>
    <row r="16" spans="2:5" ht="26.45" customHeight="1" x14ac:dyDescent="0.2">
      <c r="B16" s="688"/>
      <c r="C16" s="8" t="s">
        <v>19</v>
      </c>
      <c r="D16" s="484" t="s">
        <v>20</v>
      </c>
      <c r="E16" s="201"/>
    </row>
    <row r="17" spans="2:5" ht="12.75" x14ac:dyDescent="0.2">
      <c r="B17" s="689"/>
      <c r="C17" s="6" t="s">
        <v>21</v>
      </c>
      <c r="D17" s="483" t="s">
        <v>22</v>
      </c>
      <c r="E17" s="7"/>
    </row>
    <row r="18" spans="2:5" ht="12.75" x14ac:dyDescent="0.2">
      <c r="B18" s="690"/>
      <c r="C18" s="8" t="s">
        <v>23</v>
      </c>
      <c r="D18" s="484" t="s">
        <v>24</v>
      </c>
      <c r="E18" s="201"/>
    </row>
    <row r="19" spans="2:5" ht="12.75" x14ac:dyDescent="0.2">
      <c r="B19" s="691"/>
      <c r="C19" s="6" t="s">
        <v>25</v>
      </c>
      <c r="D19" s="483" t="s">
        <v>26</v>
      </c>
      <c r="E19" s="203"/>
    </row>
    <row r="20" spans="2:5" ht="12.75" x14ac:dyDescent="0.2">
      <c r="B20" s="9"/>
      <c r="C20" s="8" t="s">
        <v>27</v>
      </c>
      <c r="D20" s="484" t="s">
        <v>28</v>
      </c>
      <c r="E20" s="199"/>
    </row>
    <row r="21" spans="2:5" ht="12.75" x14ac:dyDescent="0.2">
      <c r="B21" s="691"/>
      <c r="C21" s="6" t="s">
        <v>29</v>
      </c>
      <c r="D21" s="483" t="s">
        <v>30</v>
      </c>
      <c r="E21" s="203"/>
    </row>
    <row r="22" spans="2:5" ht="12.75" x14ac:dyDescent="0.2">
      <c r="B22" s="9"/>
      <c r="C22" s="8" t="s">
        <v>31</v>
      </c>
      <c r="D22" s="484" t="s">
        <v>32</v>
      </c>
      <c r="E22" s="199"/>
    </row>
    <row r="23" spans="2:5" ht="12.75" x14ac:dyDescent="0.2">
      <c r="B23" s="691"/>
      <c r="C23" s="6" t="s">
        <v>33</v>
      </c>
      <c r="D23" s="483" t="s">
        <v>34</v>
      </c>
      <c r="E23" s="203"/>
    </row>
    <row r="24" spans="2:5" ht="12.75" x14ac:dyDescent="0.2">
      <c r="B24" s="690"/>
      <c r="C24" s="8" t="s">
        <v>35</v>
      </c>
      <c r="D24" s="484" t="s">
        <v>36</v>
      </c>
      <c r="E24" s="199"/>
    </row>
    <row r="25" spans="2:5" ht="6.6" customHeight="1" x14ac:dyDescent="0.2">
      <c r="C25" s="10"/>
      <c r="D25" s="30"/>
    </row>
    <row r="26" spans="2:5" ht="12.75" x14ac:dyDescent="0.2">
      <c r="C26" s="11" t="s">
        <v>37</v>
      </c>
      <c r="D26" s="30"/>
    </row>
    <row r="27" spans="2:5" ht="12.75" x14ac:dyDescent="0.2">
      <c r="B27" s="195">
        <v>1</v>
      </c>
      <c r="C27" s="208" t="s">
        <v>38</v>
      </c>
      <c r="D27" s="209"/>
    </row>
    <row r="28" spans="2:5" ht="12.75" x14ac:dyDescent="0.2">
      <c r="B28" s="195"/>
      <c r="C28" s="210" t="s">
        <v>39</v>
      </c>
      <c r="D28" s="209"/>
    </row>
    <row r="29" spans="2:5" ht="6" customHeight="1" x14ac:dyDescent="0.2">
      <c r="B29" s="195"/>
      <c r="C29" s="485"/>
      <c r="D29" s="30"/>
    </row>
    <row r="30" spans="2:5" ht="12.75" x14ac:dyDescent="0.2">
      <c r="B30" s="195">
        <v>2</v>
      </c>
      <c r="C30" s="208" t="s">
        <v>40</v>
      </c>
      <c r="D30" s="209"/>
    </row>
    <row r="31" spans="2:5" ht="6" customHeight="1" x14ac:dyDescent="0.2">
      <c r="B31" s="195"/>
      <c r="C31" s="11"/>
      <c r="D31" s="30"/>
    </row>
    <row r="32" spans="2:5" ht="12.75" x14ac:dyDescent="0.2">
      <c r="B32" s="195">
        <v>3</v>
      </c>
      <c r="C32" s="208" t="s">
        <v>41</v>
      </c>
      <c r="D32" s="209"/>
    </row>
    <row r="33" spans="2:4" ht="12.75" x14ac:dyDescent="0.2">
      <c r="B33" s="195"/>
      <c r="C33" s="208" t="s">
        <v>42</v>
      </c>
      <c r="D33" s="209"/>
    </row>
    <row r="34" spans="2:4" ht="5.0999999999999996" customHeight="1" x14ac:dyDescent="0.2">
      <c r="B34" s="195"/>
      <c r="C34" s="30"/>
      <c r="D34" s="30"/>
    </row>
    <row r="35" spans="2:4" ht="12.75" x14ac:dyDescent="0.2">
      <c r="B35" s="195">
        <v>4</v>
      </c>
      <c r="C35" s="208" t="s">
        <v>43</v>
      </c>
      <c r="D35" s="209"/>
    </row>
    <row r="36" spans="2:4" ht="12.75" x14ac:dyDescent="0.2">
      <c r="B36" s="195"/>
      <c r="C36" s="210" t="s">
        <v>44</v>
      </c>
      <c r="D36" s="209"/>
    </row>
  </sheetData>
  <pageMargins left="0.70866141732283472" right="0.70866141732283472" top="0.74803149606299213" bottom="0.74803149606299213" header="0.31496062992125984" footer="0.31496062992125984"/>
  <pageSetup paperSize="9" scale="90" orientation="landscape" r:id="rId1"/>
  <headerFooter>
    <oddHeader>&amp;L&amp;"Calibri"&amp;10&amp;K000000 Begränsad delning&amp;1#_x000D_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5A89-DA8E-44A3-87A8-962ABE7A9AF4}">
  <dimension ref="B1:Q91"/>
  <sheetViews>
    <sheetView showGridLines="0" zoomScale="80" zoomScaleNormal="80" workbookViewId="0">
      <selection activeCell="J34" sqref="J34"/>
    </sheetView>
  </sheetViews>
  <sheetFormatPr defaultColWidth="9.140625" defaultRowHeight="12.75" x14ac:dyDescent="0.2"/>
  <cols>
    <col min="1" max="1" width="3.140625" style="30" customWidth="1"/>
    <col min="2" max="2" width="59.5703125" style="30" customWidth="1"/>
    <col min="3" max="3" width="14.42578125" style="30" customWidth="1"/>
    <col min="4" max="4" width="15.5703125" style="30" customWidth="1"/>
    <col min="5" max="5" width="17.140625" style="30" customWidth="1"/>
    <col min="6" max="6" width="16.42578125" style="30" customWidth="1"/>
    <col min="7" max="7" width="13" style="30" customWidth="1"/>
    <col min="8" max="8" width="16.140625" style="30" customWidth="1"/>
    <col min="9" max="9" width="6.28515625" style="30" customWidth="1"/>
    <col min="10" max="10" width="12.7109375" style="30" customWidth="1"/>
    <col min="11" max="11" width="5.85546875" style="30" customWidth="1"/>
    <col min="12" max="12" width="20" style="30" customWidth="1"/>
    <col min="13" max="13" width="9.140625" style="30"/>
    <col min="14" max="14" width="13.140625" style="30" customWidth="1"/>
    <col min="15" max="15" width="10.28515625" style="30" customWidth="1"/>
    <col min="16" max="16384" width="9.140625" style="30"/>
  </cols>
  <sheetData>
    <row r="1" spans="2:17" ht="16.5" x14ac:dyDescent="0.3">
      <c r="B1" s="52" t="s">
        <v>314</v>
      </c>
      <c r="E1" s="32"/>
      <c r="F1" s="29"/>
      <c r="H1" s="10" t="s">
        <v>315</v>
      </c>
      <c r="K1" s="498"/>
      <c r="L1" s="498"/>
      <c r="M1" s="498"/>
      <c r="N1" s="498"/>
      <c r="O1" s="498"/>
      <c r="P1" s="498"/>
      <c r="Q1" s="499"/>
    </row>
    <row r="2" spans="2:17" ht="15.75" x14ac:dyDescent="0.3">
      <c r="B2" s="728"/>
      <c r="E2" s="29"/>
      <c r="F2" s="29"/>
      <c r="H2" s="53">
        <v>46079</v>
      </c>
      <c r="J2" s="500"/>
      <c r="K2" s="501"/>
      <c r="L2" s="503"/>
      <c r="M2" s="503"/>
      <c r="N2" s="503"/>
      <c r="O2" s="503"/>
      <c r="P2" s="501"/>
      <c r="Q2" s="502"/>
    </row>
    <row r="3" spans="2:17" ht="18" customHeight="1" x14ac:dyDescent="0.3">
      <c r="B3" s="13" t="s">
        <v>812</v>
      </c>
      <c r="J3" s="500"/>
      <c r="K3" s="501"/>
      <c r="L3" s="501"/>
      <c r="M3" s="501"/>
      <c r="N3" s="501"/>
      <c r="O3" s="501"/>
      <c r="P3" s="501"/>
      <c r="Q3" s="502"/>
    </row>
    <row r="4" spans="2:17" ht="18" customHeight="1" x14ac:dyDescent="0.3">
      <c r="B4" s="19" t="s">
        <v>771</v>
      </c>
      <c r="J4" s="500"/>
      <c r="K4" s="501"/>
      <c r="L4" s="501"/>
      <c r="M4" s="501"/>
      <c r="N4" s="501"/>
      <c r="O4" s="501"/>
      <c r="P4" s="501"/>
      <c r="Q4" s="502"/>
    </row>
    <row r="5" spans="2:17" ht="18" customHeight="1" x14ac:dyDescent="0.3">
      <c r="B5" s="19" t="s">
        <v>316</v>
      </c>
      <c r="I5" s="54"/>
      <c r="J5" s="500"/>
      <c r="K5" s="501"/>
      <c r="L5" s="501"/>
      <c r="M5" s="501"/>
      <c r="N5" s="501"/>
      <c r="O5" s="501"/>
      <c r="P5" s="501"/>
      <c r="Q5" s="502"/>
    </row>
    <row r="6" spans="2:17" ht="16.350000000000001" customHeight="1" x14ac:dyDescent="0.3">
      <c r="I6" s="54"/>
      <c r="J6" s="497"/>
      <c r="K6" s="504"/>
      <c r="L6" s="504"/>
      <c r="M6" s="504"/>
      <c r="N6" s="504"/>
      <c r="O6" s="501"/>
      <c r="P6" s="55"/>
      <c r="Q6" s="56"/>
    </row>
    <row r="7" spans="2:17" ht="8.4499999999999993" customHeight="1" x14ac:dyDescent="0.3">
      <c r="B7" s="505"/>
      <c r="C7" s="506"/>
      <c r="D7" s="506"/>
      <c r="E7" s="506"/>
      <c r="F7" s="505"/>
      <c r="G7" s="505"/>
      <c r="H7" s="506"/>
      <c r="J7" s="497"/>
      <c r="L7" s="504"/>
      <c r="M7" s="504"/>
      <c r="N7" s="504"/>
      <c r="O7" s="501"/>
      <c r="P7" s="55"/>
      <c r="Q7" s="56"/>
    </row>
    <row r="8" spans="2:17" ht="15" x14ac:dyDescent="0.3">
      <c r="B8" s="977" t="s">
        <v>774</v>
      </c>
      <c r="C8" s="978"/>
      <c r="D8" s="978"/>
      <c r="E8" s="978"/>
      <c r="F8" s="979"/>
      <c r="G8" s="978"/>
      <c r="H8" s="978"/>
      <c r="I8" s="729"/>
      <c r="J8" s="980"/>
      <c r="L8" s="504"/>
      <c r="M8" s="504"/>
      <c r="N8" s="504"/>
      <c r="O8" s="501"/>
      <c r="P8" s="55"/>
      <c r="Q8" s="56"/>
    </row>
    <row r="9" spans="2:17" ht="14.25" x14ac:dyDescent="0.3">
      <c r="B9" s="981"/>
      <c r="C9" s="982">
        <v>2026</v>
      </c>
      <c r="D9" s="983"/>
      <c r="E9" s="984"/>
      <c r="F9" s="984">
        <v>2026</v>
      </c>
      <c r="G9" s="985">
        <v>2025</v>
      </c>
      <c r="H9" s="986"/>
      <c r="J9" s="497"/>
      <c r="L9" s="504"/>
      <c r="M9" s="504"/>
      <c r="N9" s="504"/>
      <c r="O9" s="501"/>
      <c r="P9" s="55"/>
      <c r="Q9" s="56"/>
    </row>
    <row r="10" spans="2:17" ht="33" customHeight="1" x14ac:dyDescent="0.3">
      <c r="B10" s="987" t="s">
        <v>317</v>
      </c>
      <c r="C10" s="988" t="s">
        <v>318</v>
      </c>
      <c r="D10" s="989" t="s">
        <v>319</v>
      </c>
      <c r="E10" s="989" t="s">
        <v>320</v>
      </c>
      <c r="F10" s="990" t="s">
        <v>321</v>
      </c>
      <c r="G10" s="991" t="s">
        <v>321</v>
      </c>
      <c r="H10" s="992" t="s">
        <v>322</v>
      </c>
      <c r="J10" s="497"/>
      <c r="L10" s="504"/>
      <c r="M10" s="504"/>
      <c r="N10" s="504"/>
      <c r="O10" s="504"/>
      <c r="P10" s="55"/>
      <c r="Q10" s="56"/>
    </row>
    <row r="11" spans="2:17" ht="14.25" x14ac:dyDescent="0.3">
      <c r="B11" s="993" t="s">
        <v>752</v>
      </c>
      <c r="C11" s="994">
        <v>37363</v>
      </c>
      <c r="D11" s="994">
        <v>-93.520067835932423</v>
      </c>
      <c r="E11" s="995">
        <v>-1717.6516865562501</v>
      </c>
      <c r="F11" s="996">
        <v>35551.828245607816</v>
      </c>
      <c r="G11" s="994">
        <v>34899.583756594162</v>
      </c>
      <c r="H11" s="997">
        <v>1.8689176740980886E-2</v>
      </c>
      <c r="J11" s="497"/>
      <c r="L11" s="504"/>
      <c r="M11" s="504"/>
      <c r="N11" s="504"/>
      <c r="O11" s="504"/>
      <c r="P11" s="55"/>
      <c r="Q11" s="56"/>
    </row>
    <row r="12" spans="2:17" ht="14.25" x14ac:dyDescent="0.3">
      <c r="B12" s="993" t="s">
        <v>753</v>
      </c>
      <c r="C12" s="994">
        <v>66824</v>
      </c>
      <c r="D12" s="994">
        <v>-167.26132840158306</v>
      </c>
      <c r="E12" s="995">
        <v>-3072.0326607187553</v>
      </c>
      <c r="F12" s="996">
        <v>63584.706010879665</v>
      </c>
      <c r="G12" s="994">
        <v>61428.860933902135</v>
      </c>
      <c r="H12" s="998">
        <v>3.5094987017539422E-2</v>
      </c>
      <c r="I12" s="999" t="s">
        <v>323</v>
      </c>
      <c r="J12" s="497"/>
      <c r="L12" s="504"/>
      <c r="M12" s="504"/>
      <c r="N12" s="504"/>
      <c r="O12" s="504"/>
      <c r="P12" s="55"/>
      <c r="Q12" s="56"/>
    </row>
    <row r="13" spans="2:17" ht="14.25" x14ac:dyDescent="0.3">
      <c r="B13" s="993" t="s">
        <v>324</v>
      </c>
      <c r="C13" s="994">
        <v>67732</v>
      </c>
      <c r="D13" s="994">
        <v>-169.53406403830996</v>
      </c>
      <c r="E13" s="995">
        <v>-3113.7752330869557</v>
      </c>
      <c r="F13" s="996">
        <v>64448.690702874737</v>
      </c>
      <c r="G13" s="994">
        <v>63266.732545583116</v>
      </c>
      <c r="H13" s="997">
        <v>1.8682143201247687E-2</v>
      </c>
      <c r="I13" s="812"/>
      <c r="J13" s="497"/>
      <c r="L13" s="504"/>
      <c r="M13" s="504"/>
      <c r="N13" s="504"/>
      <c r="O13" s="504"/>
      <c r="P13" s="55"/>
      <c r="Q13" s="56"/>
    </row>
    <row r="14" spans="2:17" ht="14.25" x14ac:dyDescent="0.3">
      <c r="B14" s="993" t="s">
        <v>325</v>
      </c>
      <c r="C14" s="994">
        <v>75688</v>
      </c>
      <c r="D14" s="994">
        <v>-189.44803400064376</v>
      </c>
      <c r="E14" s="995">
        <v>-3479.5284332647129</v>
      </c>
      <c r="F14" s="996">
        <v>72019.023532734645</v>
      </c>
      <c r="G14" s="994">
        <v>70698.126453684439</v>
      </c>
      <c r="H14" s="997">
        <v>1.8683622117136988E-2</v>
      </c>
      <c r="J14" s="497"/>
      <c r="L14" s="504"/>
      <c r="M14" s="504"/>
      <c r="N14" s="504"/>
      <c r="O14" s="504"/>
      <c r="P14" s="55"/>
      <c r="Q14" s="56"/>
    </row>
    <row r="15" spans="2:17" ht="15.75" x14ac:dyDescent="0.3">
      <c r="B15" s="1000" t="s">
        <v>754</v>
      </c>
      <c r="C15" s="994">
        <v>45445</v>
      </c>
      <c r="D15" s="994">
        <v>-113.74941741305433</v>
      </c>
      <c r="E15" s="995">
        <v>-2089.1973582300348</v>
      </c>
      <c r="F15" s="996">
        <v>43242.053224356911</v>
      </c>
      <c r="G15" s="994">
        <v>42448.936298157416</v>
      </c>
      <c r="H15" s="997">
        <v>1.8684023567250647E-2</v>
      </c>
      <c r="J15" s="497"/>
      <c r="L15" s="504"/>
      <c r="M15" s="504"/>
      <c r="N15" s="504"/>
      <c r="O15" s="504"/>
      <c r="P15" s="55"/>
      <c r="Q15" s="56"/>
    </row>
    <row r="16" spans="2:17" ht="15.75" x14ac:dyDescent="0.3">
      <c r="B16" s="1000" t="s">
        <v>755</v>
      </c>
      <c r="C16" s="994">
        <v>64403</v>
      </c>
      <c r="D16" s="994">
        <v>-161.2015343745833</v>
      </c>
      <c r="E16" s="995">
        <v>-2960.7344584022208</v>
      </c>
      <c r="F16" s="996">
        <v>61281.064007223198</v>
      </c>
      <c r="G16" s="994">
        <v>60157.000506977987</v>
      </c>
      <c r="H16" s="997">
        <v>1.8685497793641218E-2</v>
      </c>
      <c r="J16" s="497"/>
      <c r="L16" s="504"/>
      <c r="M16" s="504"/>
      <c r="N16" s="504"/>
      <c r="O16" s="504"/>
      <c r="P16" s="55"/>
      <c r="Q16" s="56"/>
    </row>
    <row r="17" spans="2:17" ht="15.75" x14ac:dyDescent="0.3">
      <c r="B17" s="1000" t="s">
        <v>751</v>
      </c>
      <c r="C17" s="994">
        <v>51165</v>
      </c>
      <c r="D17" s="994">
        <v>-128.0666507193074</v>
      </c>
      <c r="E17" s="995">
        <v>-2352.1571753512976</v>
      </c>
      <c r="F17" s="996">
        <v>48684.776173929393</v>
      </c>
      <c r="G17" s="994">
        <v>47791.320858820123</v>
      </c>
      <c r="H17" s="997">
        <v>1.8694928264247335E-2</v>
      </c>
      <c r="J17" s="497"/>
      <c r="L17" s="504"/>
      <c r="M17" s="504"/>
      <c r="N17" s="504"/>
      <c r="O17" s="504"/>
      <c r="P17" s="55"/>
      <c r="Q17" s="56"/>
    </row>
    <row r="18" spans="2:17" ht="14.25" x14ac:dyDescent="0.3">
      <c r="B18" s="993" t="s">
        <v>326</v>
      </c>
      <c r="C18" s="994">
        <v>180536</v>
      </c>
      <c r="D18" s="994">
        <v>-451.88392170938886</v>
      </c>
      <c r="E18" s="995">
        <v>-8299.6002698958637</v>
      </c>
      <c r="F18" s="996">
        <v>171784.51580839476</v>
      </c>
      <c r="G18" s="994">
        <v>168633.28188544841</v>
      </c>
      <c r="H18" s="997">
        <v>1.8686903840767145E-2</v>
      </c>
      <c r="J18" s="497"/>
      <c r="L18" s="504"/>
      <c r="M18" s="504"/>
      <c r="N18" s="504"/>
      <c r="O18" s="504"/>
      <c r="P18" s="55"/>
      <c r="Q18" s="56"/>
    </row>
    <row r="19" spans="2:17" ht="14.25" x14ac:dyDescent="0.3">
      <c r="B19" s="993" t="s">
        <v>327</v>
      </c>
      <c r="C19" s="994">
        <v>131538</v>
      </c>
      <c r="D19" s="994">
        <v>-329.24129976187351</v>
      </c>
      <c r="E19" s="995">
        <v>-6047.0644098770454</v>
      </c>
      <c r="F19" s="1001">
        <v>125161.69429036109</v>
      </c>
      <c r="G19" s="994">
        <v>122865.33210222116</v>
      </c>
      <c r="H19" s="997">
        <v>1.8690074318355395E-2</v>
      </c>
      <c r="J19" s="497"/>
      <c r="L19" s="504"/>
      <c r="M19" s="504"/>
      <c r="N19" s="504"/>
      <c r="O19" s="504"/>
      <c r="P19" s="55"/>
      <c r="Q19" s="56"/>
    </row>
    <row r="20" spans="2:17" ht="17.45" customHeight="1" x14ac:dyDescent="0.3">
      <c r="B20" s="505"/>
      <c r="C20" s="506"/>
      <c r="D20" s="506"/>
      <c r="E20" s="506"/>
      <c r="F20" s="505"/>
      <c r="G20" s="505"/>
      <c r="H20" s="1002"/>
      <c r="J20" s="497"/>
      <c r="L20" s="504"/>
      <c r="M20" s="504"/>
      <c r="N20" s="504"/>
      <c r="O20" s="504"/>
      <c r="P20" s="55"/>
      <c r="Q20" s="56"/>
    </row>
    <row r="21" spans="2:17" ht="15" x14ac:dyDescent="0.3">
      <c r="B21" s="979" t="s">
        <v>773</v>
      </c>
      <c r="C21" s="978"/>
      <c r="D21" s="978"/>
      <c r="E21" s="978"/>
      <c r="F21" s="979"/>
      <c r="G21" s="978"/>
      <c r="H21" s="978"/>
      <c r="J21" s="1003"/>
      <c r="L21" s="504"/>
      <c r="M21" s="504"/>
      <c r="N21" s="504"/>
      <c r="O21" s="504"/>
      <c r="P21" s="55"/>
      <c r="Q21" s="56"/>
    </row>
    <row r="22" spans="2:17" ht="14.25" x14ac:dyDescent="0.3">
      <c r="B22" s="981"/>
      <c r="C22" s="982">
        <f>+C9</f>
        <v>2026</v>
      </c>
      <c r="D22" s="983"/>
      <c r="E22" s="984"/>
      <c r="F22" s="984">
        <f>+F9</f>
        <v>2026</v>
      </c>
      <c r="G22" s="985">
        <f>+G9</f>
        <v>2025</v>
      </c>
      <c r="H22" s="986"/>
      <c r="J22" s="497"/>
      <c r="L22" s="504"/>
      <c r="M22" s="504"/>
      <c r="N22" s="504"/>
      <c r="O22" s="504"/>
      <c r="P22" s="55"/>
      <c r="Q22" s="56"/>
    </row>
    <row r="23" spans="2:17" ht="28.5" customHeight="1" x14ac:dyDescent="0.3">
      <c r="B23" s="987" t="s">
        <v>317</v>
      </c>
      <c r="C23" s="988" t="s">
        <v>328</v>
      </c>
      <c r="D23" s="989" t="s">
        <v>319</v>
      </c>
      <c r="E23" s="989" t="s">
        <v>320</v>
      </c>
      <c r="F23" s="990" t="s">
        <v>329</v>
      </c>
      <c r="G23" s="991" t="s">
        <v>329</v>
      </c>
      <c r="H23" s="1004" t="s">
        <v>330</v>
      </c>
      <c r="J23" s="497"/>
      <c r="L23" s="504"/>
      <c r="M23" s="504"/>
      <c r="N23" s="504"/>
      <c r="O23" s="504"/>
      <c r="P23" s="55"/>
      <c r="Q23" s="56"/>
    </row>
    <row r="24" spans="2:17" ht="14.25" x14ac:dyDescent="0.3">
      <c r="B24" s="993" t="s">
        <v>752</v>
      </c>
      <c r="C24" s="994">
        <v>26486</v>
      </c>
      <c r="D24" s="994"/>
      <c r="E24" s="995">
        <v>-478.04657134783844</v>
      </c>
      <c r="F24" s="1001">
        <v>26007.953428652163</v>
      </c>
      <c r="G24" s="994">
        <v>24513.158323367665</v>
      </c>
      <c r="H24" s="998">
        <v>6.0979294694129826E-2</v>
      </c>
      <c r="I24" s="999" t="s">
        <v>331</v>
      </c>
      <c r="J24" s="812"/>
      <c r="L24" s="504"/>
      <c r="M24" s="504"/>
      <c r="N24" s="504"/>
      <c r="O24" s="504"/>
      <c r="P24" s="55"/>
      <c r="Q24" s="56"/>
    </row>
    <row r="25" spans="2:17" ht="14.25" x14ac:dyDescent="0.3">
      <c r="B25" s="993" t="s">
        <v>753</v>
      </c>
      <c r="C25" s="994">
        <v>53728</v>
      </c>
      <c r="D25" s="994"/>
      <c r="E25" s="995">
        <v>-969.73820831294506</v>
      </c>
      <c r="F25" s="1001">
        <v>52758.261791687051</v>
      </c>
      <c r="G25" s="994">
        <v>51819.850156578956</v>
      </c>
      <c r="H25" s="997">
        <v>1.810911518023671E-2</v>
      </c>
      <c r="J25" s="497"/>
      <c r="L25" s="504"/>
      <c r="M25" s="504"/>
      <c r="N25" s="504"/>
      <c r="O25" s="504"/>
      <c r="P25" s="55"/>
      <c r="Q25" s="56"/>
    </row>
    <row r="26" spans="2:17" ht="14.25" x14ac:dyDescent="0.3">
      <c r="B26" s="993" t="s">
        <v>324</v>
      </c>
      <c r="C26" s="994">
        <v>58664</v>
      </c>
      <c r="D26" s="994"/>
      <c r="E26" s="995">
        <v>-1058.8282134542624</v>
      </c>
      <c r="F26" s="1001">
        <v>57605.171786545739</v>
      </c>
      <c r="G26" s="994">
        <v>56579.858380454571</v>
      </c>
      <c r="H26" s="997">
        <v>1.8121526554498446E-2</v>
      </c>
      <c r="J26" s="497"/>
      <c r="L26" s="504"/>
      <c r="M26" s="504"/>
      <c r="N26" s="504"/>
      <c r="O26" s="504"/>
      <c r="P26" s="55"/>
      <c r="Q26" s="56"/>
    </row>
    <row r="27" spans="2:17" ht="14.25" x14ac:dyDescent="0.3">
      <c r="B27" s="993" t="s">
        <v>325</v>
      </c>
      <c r="C27" s="994">
        <v>92063</v>
      </c>
      <c r="D27" s="994"/>
      <c r="E27" s="995">
        <v>-1661.6477194742902</v>
      </c>
      <c r="F27" s="1001">
        <v>90401.352280525709</v>
      </c>
      <c r="G27" s="994">
        <v>88793.896702828584</v>
      </c>
      <c r="H27" s="997">
        <v>1.8103221475648093E-2</v>
      </c>
      <c r="J27" s="497"/>
      <c r="L27" s="504"/>
      <c r="M27" s="504"/>
      <c r="N27" s="504"/>
      <c r="O27" s="504"/>
      <c r="P27" s="55"/>
      <c r="Q27" s="56"/>
    </row>
    <row r="28" spans="2:17" ht="15.75" x14ac:dyDescent="0.3">
      <c r="B28" s="1000" t="s">
        <v>754</v>
      </c>
      <c r="C28" s="994">
        <v>47608</v>
      </c>
      <c r="D28" s="994"/>
      <c r="E28" s="995">
        <v>-859.27815331601187</v>
      </c>
      <c r="F28" s="1001">
        <v>46748.721846683991</v>
      </c>
      <c r="G28" s="994">
        <v>45916.496994075365</v>
      </c>
      <c r="H28" s="997">
        <v>1.8124746160753692E-2</v>
      </c>
      <c r="J28" s="497"/>
      <c r="L28" s="504"/>
      <c r="M28" s="504"/>
      <c r="N28" s="504"/>
      <c r="O28" s="504"/>
      <c r="P28" s="55"/>
      <c r="Q28" s="56"/>
    </row>
    <row r="29" spans="2:17" ht="15.75" x14ac:dyDescent="0.3">
      <c r="B29" s="1000" t="s">
        <v>756</v>
      </c>
      <c r="C29" s="994">
        <v>62486</v>
      </c>
      <c r="D29" s="994"/>
      <c r="E29" s="995">
        <v>-1127.8116007415629</v>
      </c>
      <c r="F29" s="1001">
        <v>61358.188399258433</v>
      </c>
      <c r="G29" s="994">
        <v>60266.261777938089</v>
      </c>
      <c r="H29" s="997">
        <v>1.8118373184382086E-2</v>
      </c>
      <c r="J29" s="497"/>
      <c r="L29" s="504"/>
      <c r="M29" s="504"/>
      <c r="N29" s="504"/>
      <c r="O29" s="504"/>
      <c r="P29" s="55"/>
      <c r="Q29" s="56"/>
    </row>
    <row r="30" spans="2:17" ht="15.75" x14ac:dyDescent="0.3">
      <c r="B30" s="1000" t="s">
        <v>751</v>
      </c>
      <c r="C30" s="994">
        <v>41562</v>
      </c>
      <c r="D30" s="994"/>
      <c r="E30" s="995">
        <v>-750.15372643505475</v>
      </c>
      <c r="F30" s="1001">
        <v>40811.846273564945</v>
      </c>
      <c r="G30" s="994">
        <v>40085.830709113412</v>
      </c>
      <c r="H30" s="997">
        <v>1.811152598333143E-2</v>
      </c>
      <c r="J30" s="497"/>
      <c r="L30" s="504"/>
      <c r="M30" s="504"/>
      <c r="N30" s="504"/>
      <c r="O30" s="504"/>
      <c r="P30" s="55"/>
      <c r="Q30" s="56"/>
    </row>
    <row r="31" spans="2:17" ht="14.25" x14ac:dyDescent="0.3">
      <c r="B31" s="993" t="s">
        <v>326</v>
      </c>
      <c r="C31" s="994">
        <v>109995</v>
      </c>
      <c r="D31" s="994"/>
      <c r="E31" s="995">
        <v>-1985.3029002267419</v>
      </c>
      <c r="F31" s="1001">
        <v>108009.69709977326</v>
      </c>
      <c r="G31" s="994">
        <v>106088.46228222971</v>
      </c>
      <c r="H31" s="997">
        <v>1.8109743286055364E-2</v>
      </c>
      <c r="J31" s="497"/>
      <c r="L31" s="504"/>
      <c r="M31" s="504"/>
      <c r="N31" s="504"/>
      <c r="O31" s="504"/>
      <c r="P31" s="55"/>
      <c r="Q31" s="56"/>
    </row>
    <row r="32" spans="2:17" ht="14.25" x14ac:dyDescent="0.3">
      <c r="B32" s="993" t="s">
        <v>327</v>
      </c>
      <c r="C32" s="994">
        <v>60870</v>
      </c>
      <c r="D32" s="994"/>
      <c r="E32" s="995">
        <v>-1098.6443705332222</v>
      </c>
      <c r="F32" s="1001">
        <v>59771.35562946678</v>
      </c>
      <c r="G32" s="994">
        <v>58708.405186302371</v>
      </c>
      <c r="H32" s="997">
        <v>1.8105592202535468E-2</v>
      </c>
      <c r="J32" s="497"/>
      <c r="L32" s="504"/>
      <c r="M32" s="504"/>
      <c r="N32" s="504"/>
      <c r="O32" s="504"/>
      <c r="P32" s="55"/>
      <c r="Q32" s="56"/>
    </row>
    <row r="33" spans="2:17" ht="14.25" x14ac:dyDescent="0.3">
      <c r="B33" s="64" t="s">
        <v>332</v>
      </c>
      <c r="C33" s="68"/>
      <c r="D33" s="68"/>
      <c r="E33" s="68"/>
      <c r="F33" s="68"/>
      <c r="G33" s="68"/>
      <c r="H33" s="68"/>
      <c r="I33" s="730"/>
      <c r="J33" s="497"/>
      <c r="L33" s="504"/>
      <c r="M33" s="504"/>
      <c r="N33" s="504"/>
      <c r="O33" s="504"/>
      <c r="P33" s="55"/>
      <c r="Q33" s="56"/>
    </row>
    <row r="34" spans="2:17" ht="14.25" x14ac:dyDescent="0.3">
      <c r="B34" s="64" t="s">
        <v>333</v>
      </c>
      <c r="C34" s="68"/>
      <c r="D34" s="68"/>
      <c r="E34" s="68"/>
      <c r="F34" s="68"/>
      <c r="G34" s="68"/>
      <c r="H34" s="68"/>
      <c r="I34" s="730"/>
      <c r="J34" s="497"/>
      <c r="L34" s="504"/>
      <c r="M34" s="504"/>
      <c r="N34" s="504"/>
      <c r="O34" s="504"/>
      <c r="P34" s="55"/>
      <c r="Q34" s="56"/>
    </row>
    <row r="35" spans="2:17" ht="14.25" x14ac:dyDescent="0.3">
      <c r="B35" s="64" t="s">
        <v>334</v>
      </c>
      <c r="C35" s="68"/>
      <c r="D35" s="68"/>
      <c r="E35" s="68"/>
      <c r="F35" s="68"/>
      <c r="G35" s="68"/>
      <c r="H35" s="68"/>
      <c r="I35" s="730"/>
      <c r="J35" s="497"/>
      <c r="L35" s="504"/>
      <c r="M35" s="504"/>
      <c r="N35" s="504"/>
      <c r="O35" s="504"/>
      <c r="P35" s="55"/>
      <c r="Q35" s="56"/>
    </row>
    <row r="36" spans="2:17" ht="12.6" customHeight="1" x14ac:dyDescent="0.3">
      <c r="B36" s="64" t="s">
        <v>335</v>
      </c>
      <c r="C36" s="68"/>
      <c r="D36" s="68"/>
      <c r="E36" s="68"/>
      <c r="F36" s="68"/>
      <c r="G36" s="68"/>
      <c r="H36" s="68"/>
      <c r="I36" s="730"/>
      <c r="J36" s="497"/>
      <c r="L36" s="504"/>
      <c r="M36" s="504"/>
      <c r="N36" s="504"/>
      <c r="O36" s="504"/>
      <c r="P36" s="55"/>
      <c r="Q36" s="56"/>
    </row>
    <row r="37" spans="2:17" ht="2.4500000000000002" customHeight="1" x14ac:dyDescent="0.3">
      <c r="B37" s="10"/>
      <c r="J37" s="497"/>
      <c r="L37" s="504"/>
      <c r="M37" s="504"/>
      <c r="N37" s="504"/>
      <c r="O37" s="504"/>
      <c r="P37" s="55"/>
      <c r="Q37" s="56"/>
    </row>
    <row r="38" spans="2:17" ht="14.25" x14ac:dyDescent="0.3">
      <c r="F38" s="29"/>
      <c r="H38" s="15" t="s">
        <v>336</v>
      </c>
      <c r="L38" s="504"/>
    </row>
    <row r="39" spans="2:17" ht="15" x14ac:dyDescent="0.25">
      <c r="B39" s="13" t="s">
        <v>772</v>
      </c>
      <c r="F39" s="29"/>
      <c r="H39" s="510">
        <f>+'Innehåll '!B5</f>
        <v>46079</v>
      </c>
    </row>
    <row r="40" spans="2:17" ht="18" x14ac:dyDescent="0.25">
      <c r="B40" s="30" t="s">
        <v>337</v>
      </c>
      <c r="F40" s="59"/>
      <c r="G40" s="29"/>
      <c r="H40" s="29"/>
      <c r="I40" s="29"/>
    </row>
    <row r="41" spans="2:17" ht="14.1" customHeight="1" x14ac:dyDescent="0.3">
      <c r="B41" s="10"/>
      <c r="C41" s="508"/>
      <c r="D41" s="508"/>
      <c r="E41" s="15"/>
      <c r="F41" s="15"/>
      <c r="G41" s="509"/>
      <c r="I41" s="58"/>
    </row>
    <row r="42" spans="2:17" ht="15" x14ac:dyDescent="0.2">
      <c r="B42" s="1343" t="s">
        <v>775</v>
      </c>
      <c r="C42" s="1343"/>
      <c r="D42" s="1343"/>
      <c r="E42" s="1343"/>
      <c r="F42" s="1343"/>
      <c r="H42" s="29"/>
      <c r="I42" s="510"/>
      <c r="K42" s="696"/>
    </row>
    <row r="43" spans="2:17" ht="33.6" customHeight="1" x14ac:dyDescent="0.3">
      <c r="B43" s="1005" t="s">
        <v>338</v>
      </c>
      <c r="C43" s="1323" t="s">
        <v>757</v>
      </c>
      <c r="D43" s="1323" t="s">
        <v>758</v>
      </c>
      <c r="E43" s="1008" t="s">
        <v>912</v>
      </c>
      <c r="F43" s="1008" t="s">
        <v>913</v>
      </c>
      <c r="G43" s="1009"/>
      <c r="I43" s="1010"/>
      <c r="K43" s="696"/>
    </row>
    <row r="44" spans="2:17" s="21" customFormat="1" ht="18" customHeight="1" x14ac:dyDescent="0.3">
      <c r="B44" s="1011" t="s">
        <v>339</v>
      </c>
      <c r="C44" s="1324">
        <v>63660</v>
      </c>
      <c r="D44" s="1324">
        <v>63660</v>
      </c>
      <c r="E44" s="1012">
        <v>63660</v>
      </c>
      <c r="F44" s="1012">
        <v>63660</v>
      </c>
      <c r="G44" s="509"/>
      <c r="L44" s="30"/>
      <c r="M44" s="30"/>
    </row>
    <row r="45" spans="2:17" s="21" customFormat="1" ht="18" customHeight="1" x14ac:dyDescent="0.2">
      <c r="B45" s="1011" t="s">
        <v>340</v>
      </c>
      <c r="C45" s="1015">
        <v>100800</v>
      </c>
      <c r="D45" s="1015">
        <v>100800</v>
      </c>
      <c r="E45" s="1013">
        <v>100800</v>
      </c>
      <c r="F45" s="1013">
        <v>100800</v>
      </c>
      <c r="G45" s="731"/>
      <c r="L45" s="30"/>
      <c r="M45" s="30"/>
    </row>
    <row r="46" spans="2:17" s="21" customFormat="1" ht="18" customHeight="1" x14ac:dyDescent="0.2">
      <c r="B46" s="1011" t="s">
        <v>341</v>
      </c>
      <c r="C46" s="1015">
        <v>128950</v>
      </c>
      <c r="D46" s="1015">
        <v>128950</v>
      </c>
      <c r="E46" s="1013">
        <v>128950</v>
      </c>
      <c r="F46" s="1013">
        <v>128950</v>
      </c>
      <c r="G46" s="731"/>
    </row>
    <row r="47" spans="2:17" s="21" customFormat="1" ht="18" customHeight="1" x14ac:dyDescent="0.2">
      <c r="B47" s="1011" t="s">
        <v>759</v>
      </c>
      <c r="C47" s="1015">
        <f>SUM(C48:C49)</f>
        <v>125880</v>
      </c>
      <c r="D47" s="1015">
        <f>SUM(D48:D49)</f>
        <v>125880</v>
      </c>
      <c r="E47" s="1013">
        <f>SUM(E48:E49)</f>
        <v>125880</v>
      </c>
      <c r="F47" s="1013">
        <f>SUM(F48:F49)</f>
        <v>125880</v>
      </c>
      <c r="G47" s="731"/>
    </row>
    <row r="48" spans="2:17" s="21" customFormat="1" ht="18" customHeight="1" x14ac:dyDescent="0.3">
      <c r="B48" s="1014" t="s">
        <v>760</v>
      </c>
      <c r="C48" s="1015">
        <v>72200</v>
      </c>
      <c r="D48" s="1015">
        <v>72200</v>
      </c>
      <c r="E48" s="1015">
        <v>72200</v>
      </c>
      <c r="F48" s="1015">
        <v>72200</v>
      </c>
      <c r="G48" s="732"/>
    </row>
    <row r="49" spans="2:12" s="21" customFormat="1" ht="18" customHeight="1" x14ac:dyDescent="0.3">
      <c r="B49" s="1014" t="s">
        <v>761</v>
      </c>
      <c r="C49" s="1015">
        <v>53680</v>
      </c>
      <c r="D49" s="1015">
        <v>53680</v>
      </c>
      <c r="E49" s="1015">
        <v>53680</v>
      </c>
      <c r="F49" s="1015">
        <v>53680</v>
      </c>
      <c r="G49" s="732"/>
    </row>
    <row r="50" spans="2:12" ht="18" customHeight="1" x14ac:dyDescent="0.3">
      <c r="B50" s="987" t="s">
        <v>342</v>
      </c>
      <c r="C50" s="1325">
        <f>SUM(C44:C47)</f>
        <v>419290</v>
      </c>
      <c r="D50" s="1325">
        <f>SUM(D44:D47)</f>
        <v>419290</v>
      </c>
      <c r="E50" s="1016">
        <f>SUM(E44:E47)</f>
        <v>419290</v>
      </c>
      <c r="F50" s="1016">
        <f>SUM(F44:F47)</f>
        <v>419290</v>
      </c>
      <c r="G50" s="732"/>
      <c r="I50" s="496"/>
    </row>
    <row r="51" spans="2:12" ht="18.75" x14ac:dyDescent="0.3">
      <c r="B51" s="20"/>
      <c r="C51" s="513"/>
      <c r="D51" s="513"/>
      <c r="E51" s="496"/>
      <c r="F51" s="496"/>
      <c r="G51" s="733"/>
      <c r="H51" s="509"/>
      <c r="I51" s="1017"/>
      <c r="J51" s="514"/>
      <c r="K51" s="509"/>
      <c r="L51" s="509"/>
    </row>
    <row r="52" spans="2:12" ht="18.75" x14ac:dyDescent="0.3">
      <c r="B52" s="505" t="str">
        <f>+B42</f>
        <v>Anslag utbildning på grund- och avancerad nivå, netto (tkr)</v>
      </c>
      <c r="C52" s="1018"/>
      <c r="D52" s="1018"/>
      <c r="E52" s="505"/>
      <c r="F52" s="505"/>
      <c r="G52" s="733"/>
      <c r="H52" s="29"/>
      <c r="J52" s="515"/>
      <c r="K52" s="514"/>
      <c r="L52" s="515"/>
    </row>
    <row r="53" spans="2:12" ht="6.6" customHeight="1" x14ac:dyDescent="0.3">
      <c r="B53" s="57"/>
      <c r="C53" s="1019"/>
      <c r="D53" s="1019"/>
      <c r="E53" s="45"/>
      <c r="F53" s="45"/>
      <c r="G53" s="733"/>
      <c r="H53" s="734"/>
      <c r="I53" s="516"/>
      <c r="J53" s="516"/>
      <c r="K53" s="516"/>
      <c r="L53" s="516"/>
    </row>
    <row r="54" spans="2:12" ht="33.6" customHeight="1" x14ac:dyDescent="0.3">
      <c r="B54" s="1005" t="s">
        <v>343</v>
      </c>
      <c r="C54" s="1006" t="str">
        <f>+C43</f>
        <v>Budget 2026 Takbelopp</v>
      </c>
      <c r="D54" s="1007" t="str">
        <f>+D43</f>
        <v>Budget 2026 Kostnadsram</v>
      </c>
      <c r="E54" s="1008" t="str">
        <f>+E43</f>
        <v>Prognos 2026 Takbelopp</v>
      </c>
      <c r="F54" s="1008" t="str">
        <f>+F43</f>
        <v>Progos 2026 Kostnadsram</v>
      </c>
      <c r="G54" s="1009"/>
      <c r="I54" s="1010"/>
      <c r="K54" s="696"/>
    </row>
    <row r="55" spans="2:12" ht="16.350000000000001" customHeight="1" x14ac:dyDescent="0.3">
      <c r="B55" s="1020" t="s">
        <v>344</v>
      </c>
      <c r="C55" s="1021"/>
      <c r="D55" s="1021">
        <v>1000</v>
      </c>
      <c r="E55" s="1022"/>
      <c r="F55" s="1022">
        <v>1000</v>
      </c>
      <c r="G55" s="733"/>
      <c r="J55" s="515"/>
      <c r="K55" s="514"/>
    </row>
    <row r="56" spans="2:12" ht="16.350000000000001" customHeight="1" x14ac:dyDescent="0.3">
      <c r="B56" s="1023" t="s">
        <v>345</v>
      </c>
      <c r="C56" s="1021">
        <v>42200</v>
      </c>
      <c r="D56" s="1021">
        <v>40700</v>
      </c>
      <c r="E56" s="1022">
        <v>41900</v>
      </c>
      <c r="F56" s="1022">
        <v>40400</v>
      </c>
      <c r="G56" s="29"/>
      <c r="H56" s="734"/>
      <c r="I56" s="516"/>
      <c r="J56" s="516"/>
      <c r="K56" s="516"/>
    </row>
    <row r="57" spans="2:12" ht="16.350000000000001" customHeight="1" x14ac:dyDescent="0.2">
      <c r="B57" s="1023" t="s">
        <v>346</v>
      </c>
      <c r="C57" s="1021">
        <v>46155</v>
      </c>
      <c r="D57" s="1021">
        <v>47155</v>
      </c>
      <c r="E57" s="1022">
        <v>45800</v>
      </c>
      <c r="F57" s="1022">
        <v>46800</v>
      </c>
      <c r="G57" s="29"/>
    </row>
    <row r="58" spans="2:12" ht="16.350000000000001" customHeight="1" x14ac:dyDescent="0.2">
      <c r="B58" s="1023" t="s">
        <v>347</v>
      </c>
      <c r="C58" s="1021">
        <v>80700</v>
      </c>
      <c r="D58" s="1021">
        <v>79200</v>
      </c>
      <c r="E58" s="1022">
        <v>80300</v>
      </c>
      <c r="F58" s="1022">
        <v>78800</v>
      </c>
      <c r="G58" s="29"/>
    </row>
    <row r="59" spans="2:12" ht="16.350000000000001" customHeight="1" x14ac:dyDescent="0.2">
      <c r="B59" s="1023" t="s">
        <v>348</v>
      </c>
      <c r="C59" s="1021">
        <v>60400</v>
      </c>
      <c r="D59" s="1021">
        <v>61400</v>
      </c>
      <c r="E59" s="1022">
        <v>60888</v>
      </c>
      <c r="F59" s="1022">
        <v>61888</v>
      </c>
      <c r="G59" s="29"/>
    </row>
    <row r="60" spans="2:12" s="10" customFormat="1" ht="16.350000000000001" customHeight="1" x14ac:dyDescent="0.2">
      <c r="B60" s="987" t="s">
        <v>342</v>
      </c>
      <c r="C60" s="1024">
        <f>SUM(C56:C59)</f>
        <v>229455</v>
      </c>
      <c r="D60" s="1024">
        <f>SUM(D55:D59)</f>
        <v>229455</v>
      </c>
      <c r="E60" s="1025">
        <f>SUM(E55:E59)</f>
        <v>228888</v>
      </c>
      <c r="F60" s="1025">
        <f>SUM(F55:F59)</f>
        <v>228888</v>
      </c>
    </row>
    <row r="62" spans="2:12" x14ac:dyDescent="0.2">
      <c r="G62" s="10"/>
    </row>
    <row r="63" spans="2:12" ht="15" x14ac:dyDescent="0.25">
      <c r="B63" s="13" t="s">
        <v>776</v>
      </c>
      <c r="F63" s="10"/>
      <c r="J63" s="15" t="s">
        <v>349</v>
      </c>
    </row>
    <row r="64" spans="2:12" ht="15.75" x14ac:dyDescent="0.25">
      <c r="B64" s="52"/>
      <c r="F64" s="10"/>
      <c r="J64" s="510" t="s">
        <v>749</v>
      </c>
    </row>
    <row r="65" spans="2:11" x14ac:dyDescent="0.2">
      <c r="B65" s="30" t="s">
        <v>350</v>
      </c>
      <c r="I65" s="207"/>
      <c r="J65" s="29"/>
    </row>
    <row r="66" spans="2:11" ht="16.5" customHeight="1" x14ac:dyDescent="0.2">
      <c r="B66" s="64" t="s">
        <v>777</v>
      </c>
      <c r="C66" s="698"/>
      <c r="D66" s="698"/>
      <c r="E66" s="698"/>
      <c r="F66" s="698"/>
      <c r="G66" s="698"/>
      <c r="H66" s="698"/>
      <c r="I66" s="1026"/>
      <c r="J66" s="698"/>
      <c r="K66" s="698"/>
    </row>
    <row r="67" spans="2:11" x14ac:dyDescent="0.2">
      <c r="B67" s="1027"/>
      <c r="C67" s="1027"/>
      <c r="D67" s="1027"/>
      <c r="E67" s="1028" t="s">
        <v>351</v>
      </c>
      <c r="F67" s="1344" t="s">
        <v>352</v>
      </c>
      <c r="G67" s="1344"/>
      <c r="H67" s="1345" t="s">
        <v>353</v>
      </c>
      <c r="I67" s="1345"/>
      <c r="J67" s="1345"/>
      <c r="K67" s="1345"/>
    </row>
    <row r="68" spans="2:11" ht="60.95" customHeight="1" x14ac:dyDescent="0.2">
      <c r="B68" s="1029"/>
      <c r="C68" s="1029"/>
      <c r="D68" s="1029"/>
      <c r="E68" s="1030"/>
      <c r="F68" s="1031" t="s">
        <v>320</v>
      </c>
      <c r="G68" s="1032" t="s">
        <v>319</v>
      </c>
      <c r="H68" s="1031" t="s">
        <v>338</v>
      </c>
      <c r="I68" s="1033" t="s">
        <v>354</v>
      </c>
      <c r="J68" s="1031" t="s">
        <v>343</v>
      </c>
      <c r="K68" s="1033" t="s">
        <v>354</v>
      </c>
    </row>
    <row r="69" spans="2:11" x14ac:dyDescent="0.2">
      <c r="B69" s="1038" t="s">
        <v>853</v>
      </c>
      <c r="C69" s="1038"/>
      <c r="D69" s="1038"/>
      <c r="E69" s="1039">
        <v>672410</v>
      </c>
      <c r="F69" s="1035"/>
      <c r="G69" s="1036"/>
      <c r="H69" s="1035"/>
      <c r="I69" s="1037"/>
      <c r="J69" s="1035"/>
      <c r="K69" s="1037"/>
    </row>
    <row r="70" spans="2:11" x14ac:dyDescent="0.2">
      <c r="B70" s="1040"/>
      <c r="C70" s="1040"/>
      <c r="D70" s="1040"/>
      <c r="E70" s="1041"/>
      <c r="F70" s="1035"/>
      <c r="G70" s="1036"/>
      <c r="H70" s="1035"/>
      <c r="I70" s="1037"/>
      <c r="J70" s="1035"/>
      <c r="K70" s="1037"/>
    </row>
    <row r="71" spans="2:11" x14ac:dyDescent="0.2">
      <c r="B71" s="1038" t="s">
        <v>355</v>
      </c>
      <c r="C71" s="1038"/>
      <c r="D71" s="1038"/>
      <c r="E71" s="1039">
        <v>672410</v>
      </c>
      <c r="F71" s="1039">
        <v>23213.753919999999</v>
      </c>
      <c r="G71" s="1039">
        <v>993.00608000000011</v>
      </c>
      <c r="H71" s="1039"/>
      <c r="I71" s="1042"/>
      <c r="J71" s="1043"/>
      <c r="K71" s="1042"/>
    </row>
    <row r="72" spans="2:11" x14ac:dyDescent="0.2">
      <c r="B72" s="1034" t="s">
        <v>356</v>
      </c>
      <c r="C72" s="1034"/>
      <c r="D72" s="1034"/>
      <c r="E72" s="1044"/>
      <c r="F72" s="1044"/>
      <c r="G72" s="1044"/>
      <c r="H72" s="1044"/>
      <c r="I72" s="1045"/>
      <c r="J72" s="1043"/>
      <c r="K72" s="1045"/>
    </row>
    <row r="73" spans="2:11" x14ac:dyDescent="0.2">
      <c r="B73" s="1046"/>
      <c r="C73" s="1046"/>
      <c r="D73" s="1046"/>
      <c r="E73" s="1044"/>
      <c r="F73" s="1044"/>
      <c r="G73" s="1044"/>
      <c r="H73" s="1044"/>
      <c r="I73" s="1045"/>
      <c r="J73" s="1044"/>
      <c r="K73" s="1045"/>
    </row>
    <row r="74" spans="2:11" x14ac:dyDescent="0.2">
      <c r="B74" s="1046" t="s">
        <v>358</v>
      </c>
      <c r="C74" s="1046"/>
      <c r="D74" s="1046"/>
      <c r="E74" s="1044">
        <v>4418.7665894961629</v>
      </c>
      <c r="F74" s="1044">
        <v>152.55002191889113</v>
      </c>
      <c r="G74" s="1044">
        <v>6.5255753029707391</v>
      </c>
      <c r="H74" s="1044">
        <v>3450.3497037421844</v>
      </c>
      <c r="I74" s="1045">
        <v>0.81</v>
      </c>
      <c r="J74" s="1044">
        <v>809.34128853211735</v>
      </c>
      <c r="K74" s="1045">
        <v>0.19</v>
      </c>
    </row>
    <row r="75" spans="2:11" ht="22.5" x14ac:dyDescent="0.2">
      <c r="B75" s="1034" t="s">
        <v>762</v>
      </c>
      <c r="C75" s="1047"/>
      <c r="D75" s="1047"/>
      <c r="E75" s="1044"/>
      <c r="F75" s="1044"/>
      <c r="G75" s="1044"/>
      <c r="H75" s="1044"/>
      <c r="I75" s="1045"/>
      <c r="J75" s="1044"/>
      <c r="K75" s="1045"/>
    </row>
    <row r="76" spans="2:11" x14ac:dyDescent="0.2">
      <c r="B76" s="1047"/>
      <c r="C76" s="1047"/>
      <c r="D76" s="1047"/>
      <c r="E76" s="1039"/>
      <c r="F76" s="1044"/>
      <c r="G76" s="1044"/>
      <c r="H76" s="1044"/>
      <c r="I76" s="1045"/>
      <c r="J76" s="1044"/>
      <c r="K76" s="1045"/>
    </row>
    <row r="77" spans="2:11" x14ac:dyDescent="0.2">
      <c r="B77" s="1046" t="s">
        <v>357</v>
      </c>
      <c r="C77" s="1046"/>
      <c r="D77" s="1046"/>
      <c r="E77" s="1044">
        <v>6857.7053308988961</v>
      </c>
      <c r="F77" s="1044">
        <v>236.75002454954438</v>
      </c>
      <c r="G77" s="1044">
        <v>10.127367362815866</v>
      </c>
      <c r="H77" s="1044">
        <v>991.62419084798034</v>
      </c>
      <c r="I77" s="1045">
        <v>0.15</v>
      </c>
      <c r="J77" s="1044">
        <v>5619.2037481385551</v>
      </c>
      <c r="K77" s="1045">
        <v>0.85</v>
      </c>
    </row>
    <row r="78" spans="2:11" x14ac:dyDescent="0.2">
      <c r="B78" s="1047" t="s">
        <v>854</v>
      </c>
      <c r="C78" s="1047"/>
      <c r="D78" s="1047"/>
      <c r="E78" s="1044"/>
      <c r="F78" s="1044"/>
      <c r="G78" s="1044"/>
      <c r="H78" s="1044"/>
      <c r="I78" s="1045"/>
      <c r="J78" s="1044"/>
      <c r="K78" s="1045"/>
    </row>
    <row r="79" spans="2:11" x14ac:dyDescent="0.2">
      <c r="B79" s="1047"/>
      <c r="C79" s="1047"/>
      <c r="D79" s="1047"/>
      <c r="E79" s="1044"/>
      <c r="F79" s="1044"/>
      <c r="G79" s="1044"/>
      <c r="H79" s="1044"/>
      <c r="I79" s="1045"/>
      <c r="J79" s="1044"/>
      <c r="K79" s="1045"/>
    </row>
    <row r="80" spans="2:11" hidden="1" x14ac:dyDescent="0.2">
      <c r="B80" s="1048" t="s">
        <v>763</v>
      </c>
      <c r="C80" s="1048"/>
      <c r="D80" s="1049"/>
      <c r="E80" s="908"/>
      <c r="F80" s="908">
        <v>0</v>
      </c>
      <c r="G80" s="908">
        <v>0</v>
      </c>
      <c r="H80" s="908">
        <v>0</v>
      </c>
      <c r="I80" s="1050">
        <v>0.64718862076214589</v>
      </c>
      <c r="J80" s="908">
        <v>0</v>
      </c>
      <c r="K80" s="1050">
        <v>0.35281137923785411</v>
      </c>
    </row>
    <row r="81" spans="2:11" hidden="1" x14ac:dyDescent="0.2">
      <c r="B81" s="1049" t="s">
        <v>764</v>
      </c>
      <c r="C81" s="1049"/>
      <c r="D81" s="1049"/>
      <c r="E81" s="908"/>
      <c r="F81" s="1051"/>
      <c r="G81" s="908"/>
      <c r="H81" s="908"/>
      <c r="I81" s="1050"/>
      <c r="J81" s="1052"/>
      <c r="K81" s="1050"/>
    </row>
    <row r="82" spans="2:11" x14ac:dyDescent="0.2">
      <c r="B82" s="1049"/>
      <c r="C82" s="1049"/>
      <c r="D82" s="1049"/>
      <c r="E82" s="908"/>
      <c r="F82" s="1051"/>
      <c r="G82" s="908"/>
      <c r="H82" s="908"/>
      <c r="I82" s="1050"/>
      <c r="J82" s="1052"/>
      <c r="K82" s="1050"/>
    </row>
    <row r="83" spans="2:11" x14ac:dyDescent="0.2">
      <c r="B83" s="1038" t="s">
        <v>765</v>
      </c>
      <c r="C83" s="1031" t="s">
        <v>766</v>
      </c>
      <c r="D83" s="1031" t="s">
        <v>354</v>
      </c>
      <c r="E83" s="1044">
        <v>661133.52807960496</v>
      </c>
      <c r="F83" s="1044"/>
      <c r="G83" s="1044"/>
      <c r="H83" s="1044"/>
      <c r="I83" s="1045"/>
      <c r="J83" s="1044"/>
      <c r="K83" s="1045"/>
    </row>
    <row r="84" spans="2:11" x14ac:dyDescent="0.2">
      <c r="B84" s="1053" t="s">
        <v>767</v>
      </c>
      <c r="C84" s="1053"/>
      <c r="D84" s="1054">
        <v>0.95</v>
      </c>
      <c r="E84" s="1055">
        <v>628076.85167562473</v>
      </c>
      <c r="F84" s="1055">
        <v>21683.231179854985</v>
      </c>
      <c r="G84" s="1055">
        <v>927.53548046750291</v>
      </c>
      <c r="H84" s="1055">
        <v>391850.76047930965</v>
      </c>
      <c r="I84" s="1056">
        <v>0.64718862076214589</v>
      </c>
      <c r="J84" s="1055">
        <v>213615.32453599264</v>
      </c>
      <c r="K84" s="1056">
        <v>0.35281137923785411</v>
      </c>
    </row>
    <row r="85" spans="2:11" x14ac:dyDescent="0.2">
      <c r="B85" s="1053" t="s">
        <v>768</v>
      </c>
      <c r="C85" s="1053"/>
      <c r="D85" s="1054">
        <v>0.05</v>
      </c>
      <c r="E85" s="1055">
        <v>33056.676403980251</v>
      </c>
      <c r="F85" s="1055">
        <v>1141.2226936765783</v>
      </c>
      <c r="G85" s="1055">
        <v>48.817656866710685</v>
      </c>
      <c r="H85" s="1055">
        <v>20623.72423575314</v>
      </c>
      <c r="I85" s="1056">
        <v>0.64718862076214589</v>
      </c>
      <c r="J85" s="1055">
        <v>11242.911817683822</v>
      </c>
      <c r="K85" s="1056">
        <v>0.35281137923785411</v>
      </c>
    </row>
    <row r="86" spans="2:11" x14ac:dyDescent="0.2">
      <c r="B86" s="1057" t="s">
        <v>769</v>
      </c>
      <c r="C86" s="1057">
        <v>5</v>
      </c>
      <c r="D86" s="1058">
        <v>7.5268817204301092E-2</v>
      </c>
      <c r="E86" s="1055"/>
      <c r="F86" s="1055"/>
      <c r="G86" s="1055"/>
      <c r="H86" s="1055">
        <v>2398.5640040221374</v>
      </c>
      <c r="I86" s="1056">
        <v>7.5268817204301092E-2</v>
      </c>
      <c r="J86" s="1059"/>
      <c r="K86" s="1056"/>
    </row>
    <row r="87" spans="2:11" x14ac:dyDescent="0.2">
      <c r="B87" s="1057" t="s">
        <v>770</v>
      </c>
      <c r="C87" s="1057">
        <v>4.3</v>
      </c>
      <c r="D87" s="1058">
        <v>-7.5268817204301092E-2</v>
      </c>
      <c r="E87" s="1055"/>
      <c r="F87" s="1055"/>
      <c r="G87" s="1055"/>
      <c r="H87" s="1055"/>
      <c r="I87" s="1056"/>
      <c r="J87" s="1055">
        <v>-2398.5640040221374</v>
      </c>
      <c r="K87" s="1056">
        <v>-7.5268817204301092E-2</v>
      </c>
    </row>
    <row r="88" spans="2:11" x14ac:dyDescent="0.2">
      <c r="B88" s="1047"/>
      <c r="C88" s="1047"/>
      <c r="D88" s="1047"/>
      <c r="E88" s="1044"/>
      <c r="F88" s="1044"/>
      <c r="G88" s="1044"/>
      <c r="H88" s="1044"/>
      <c r="I88" s="1045"/>
      <c r="J88" s="1039"/>
      <c r="K88" s="1045"/>
    </row>
    <row r="89" spans="2:11" x14ac:dyDescent="0.2">
      <c r="B89" s="1060" t="s">
        <v>359</v>
      </c>
      <c r="C89" s="1060"/>
      <c r="D89" s="1060"/>
      <c r="E89" s="1060">
        <v>672410</v>
      </c>
      <c r="F89" s="1060">
        <v>23213.753920000003</v>
      </c>
      <c r="G89" s="1060">
        <v>993.00608000000011</v>
      </c>
      <c r="H89" s="1060">
        <v>419315.0226136751</v>
      </c>
      <c r="I89" s="1061">
        <v>0.64688819298970957</v>
      </c>
      <c r="J89" s="1060">
        <v>228888.21738632498</v>
      </c>
      <c r="K89" s="1061">
        <v>0.35311180701029038</v>
      </c>
    </row>
    <row r="91" spans="2:11" x14ac:dyDescent="0.2">
      <c r="H91" s="496">
        <f>+H89+J89</f>
        <v>648203.24000000011</v>
      </c>
    </row>
  </sheetData>
  <mergeCells count="3">
    <mergeCell ref="B42:F42"/>
    <mergeCell ref="F67:G67"/>
    <mergeCell ref="H67:K67"/>
  </mergeCells>
  <pageMargins left="0.74803149606299213" right="0.35433070866141736" top="0.98425196850393704" bottom="0.98425196850393704" header="0.51181102362204722" footer="0.51181102362204722"/>
  <pageSetup paperSize="9" scale="75" orientation="landscape" r:id="rId1"/>
  <headerFooter alignWithMargins="0">
    <oddHeader>&amp;L&amp;"Calibri"&amp;10&amp;K000000 Begränsad delning&amp;1#_x000D_</oddHeader>
    <oddFooter>&amp;L&amp;D&amp;R&amp;A</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0E165-C2AD-4B01-851F-3F6BE6EA9807}">
  <dimension ref="A1:BO81"/>
  <sheetViews>
    <sheetView showGridLines="0" zoomScale="80" zoomScaleNormal="80" workbookViewId="0">
      <selection activeCell="E81" sqref="E81"/>
    </sheetView>
  </sheetViews>
  <sheetFormatPr defaultColWidth="9.140625" defaultRowHeight="15.75" x14ac:dyDescent="0.25"/>
  <cols>
    <col min="1" max="1" width="52" style="14" customWidth="1"/>
    <col min="2" max="2" width="14.5703125" style="14" customWidth="1"/>
    <col min="3" max="3" width="15.42578125" style="14" customWidth="1"/>
    <col min="4" max="4" width="14.42578125" style="14" customWidth="1"/>
    <col min="5" max="5" width="18.5703125" style="30" customWidth="1"/>
    <col min="6" max="6" width="6" style="30" customWidth="1"/>
    <col min="7" max="7" width="17.140625" style="30" customWidth="1"/>
    <col min="8" max="8" width="6" style="30" customWidth="1"/>
    <col min="9" max="9" width="5.85546875" style="30" customWidth="1"/>
    <col min="10" max="10" width="12.5703125" style="30" customWidth="1"/>
    <col min="11" max="11" width="10.85546875" style="30" bestFit="1" customWidth="1"/>
    <col min="12" max="12" width="12.5703125" style="30" bestFit="1" customWidth="1"/>
    <col min="13" max="18" width="9.140625" style="30"/>
    <col min="19" max="19" width="12" style="30" bestFit="1" customWidth="1"/>
    <col min="20" max="67" width="9.140625" style="30"/>
    <col min="68" max="16384" width="9.140625" style="17"/>
  </cols>
  <sheetData>
    <row r="1" spans="1:8" x14ac:dyDescent="0.25">
      <c r="A1" s="13" t="s">
        <v>785</v>
      </c>
      <c r="B1" s="30"/>
      <c r="C1" s="30"/>
      <c r="D1" s="15" t="s">
        <v>19</v>
      </c>
    </row>
    <row r="2" spans="1:8" ht="16.5" customHeight="1" x14ac:dyDescent="0.25">
      <c r="A2" s="16" t="s">
        <v>360</v>
      </c>
      <c r="B2" s="30"/>
      <c r="C2" s="30"/>
      <c r="D2" s="510">
        <f>+'Innehåll '!B5</f>
        <v>46079</v>
      </c>
    </row>
    <row r="3" spans="1:8" ht="16.5" customHeight="1" x14ac:dyDescent="0.25">
      <c r="A3" s="30"/>
      <c r="B3" s="30"/>
      <c r="C3" s="30"/>
      <c r="E3" s="205"/>
      <c r="F3" s="29"/>
      <c r="H3" s="29"/>
    </row>
    <row r="4" spans="1:8" ht="16.5" customHeight="1" x14ac:dyDescent="0.25">
      <c r="A4" s="1346" t="s">
        <v>361</v>
      </c>
      <c r="B4" s="1346"/>
      <c r="C4" s="1346"/>
      <c r="D4" s="31"/>
      <c r="E4" s="205"/>
    </row>
    <row r="5" spans="1:8" ht="16.5" customHeight="1" x14ac:dyDescent="0.25">
      <c r="A5" s="987" t="s">
        <v>338</v>
      </c>
      <c r="B5" s="986" t="s">
        <v>778</v>
      </c>
      <c r="C5" s="1062" t="s">
        <v>786</v>
      </c>
      <c r="D5" s="31"/>
      <c r="E5" s="32"/>
    </row>
    <row r="6" spans="1:8" ht="16.5" customHeight="1" x14ac:dyDescent="0.25">
      <c r="A6" s="1020" t="s">
        <v>779</v>
      </c>
      <c r="B6" s="1063">
        <v>10797</v>
      </c>
      <c r="C6" s="1022"/>
      <c r="D6" s="31"/>
      <c r="E6" s="32"/>
    </row>
    <row r="7" spans="1:8" ht="16.5" customHeight="1" x14ac:dyDescent="0.25">
      <c r="A7" s="1020" t="s">
        <v>904</v>
      </c>
      <c r="B7" s="1063"/>
      <c r="C7" s="1022"/>
      <c r="D7" s="31"/>
      <c r="E7" s="32"/>
    </row>
    <row r="8" spans="1:8" ht="16.5" customHeight="1" x14ac:dyDescent="0.25">
      <c r="A8" s="1020" t="s">
        <v>362</v>
      </c>
      <c r="B8" s="1064">
        <v>135487</v>
      </c>
      <c r="C8" s="1022">
        <v>135487</v>
      </c>
      <c r="D8" s="522"/>
      <c r="E8" s="32"/>
    </row>
    <row r="9" spans="1:8" ht="16.5" customHeight="1" x14ac:dyDescent="0.25">
      <c r="A9" s="1020" t="s">
        <v>363</v>
      </c>
      <c r="B9" s="1065">
        <v>-910</v>
      </c>
      <c r="C9" s="1022">
        <v>-910</v>
      </c>
      <c r="D9" s="736"/>
      <c r="E9" s="32"/>
    </row>
    <row r="10" spans="1:8" ht="16.5" customHeight="1" x14ac:dyDescent="0.25">
      <c r="A10" s="1020" t="s">
        <v>364</v>
      </c>
      <c r="B10" s="1066">
        <v>-125</v>
      </c>
      <c r="C10" s="1022">
        <v>-125</v>
      </c>
      <c r="D10" s="4" t="s">
        <v>906</v>
      </c>
      <c r="E10" s="32"/>
    </row>
    <row r="11" spans="1:8" ht="16.5" customHeight="1" x14ac:dyDescent="0.25">
      <c r="A11" s="987" t="s">
        <v>365</v>
      </c>
      <c r="B11" s="1067">
        <v>145249</v>
      </c>
      <c r="C11" s="1068">
        <f>SUM(C6:C10)</f>
        <v>134452</v>
      </c>
      <c r="D11" s="735"/>
      <c r="E11" s="32"/>
    </row>
    <row r="12" spans="1:8" ht="23.1" customHeight="1" x14ac:dyDescent="0.25">
      <c r="A12" s="1069" t="s">
        <v>366</v>
      </c>
      <c r="B12" s="1067"/>
      <c r="C12" s="1068"/>
      <c r="D12" s="735"/>
      <c r="E12" s="32"/>
    </row>
    <row r="13" spans="1:8" ht="17.25" customHeight="1" x14ac:dyDescent="0.25">
      <c r="A13" s="1020" t="s">
        <v>367</v>
      </c>
      <c r="B13" s="1064">
        <v>20690</v>
      </c>
      <c r="C13" s="1022">
        <v>19711</v>
      </c>
      <c r="D13" s="1070"/>
      <c r="E13" s="1071"/>
    </row>
    <row r="14" spans="1:8" ht="16.5" customHeight="1" x14ac:dyDescent="0.25">
      <c r="A14" s="1020" t="s">
        <v>340</v>
      </c>
      <c r="B14" s="1064">
        <v>37054</v>
      </c>
      <c r="C14" s="1022">
        <v>37754</v>
      </c>
      <c r="D14" s="1072"/>
      <c r="E14" s="1073"/>
      <c r="F14" s="496"/>
      <c r="G14" s="488"/>
      <c r="H14" s="496"/>
    </row>
    <row r="15" spans="1:8" ht="16.5" customHeight="1" x14ac:dyDescent="0.25">
      <c r="A15" s="1020" t="s">
        <v>341</v>
      </c>
      <c r="B15" s="1065">
        <v>28388</v>
      </c>
      <c r="C15" s="1022">
        <v>28928</v>
      </c>
      <c r="D15" s="1072"/>
      <c r="E15" s="697"/>
    </row>
    <row r="16" spans="1:8" ht="16.5" customHeight="1" x14ac:dyDescent="0.25">
      <c r="A16" s="1020" t="s">
        <v>759</v>
      </c>
      <c r="B16" s="1065">
        <v>29175</v>
      </c>
      <c r="C16" s="1022">
        <v>28700</v>
      </c>
      <c r="D16" s="1072"/>
      <c r="E16" s="697"/>
    </row>
    <row r="17" spans="1:5" ht="16.5" customHeight="1" x14ac:dyDescent="0.25">
      <c r="A17" s="1074" t="s">
        <v>760</v>
      </c>
      <c r="B17" s="1065">
        <v>16415</v>
      </c>
      <c r="C17" s="1075">
        <f>9258+6905</f>
        <v>16163</v>
      </c>
      <c r="D17" s="1076"/>
      <c r="E17" s="697"/>
    </row>
    <row r="18" spans="1:5" ht="16.5" customHeight="1" x14ac:dyDescent="0.25">
      <c r="A18" s="1074" t="s">
        <v>761</v>
      </c>
      <c r="B18" s="1065">
        <v>12760</v>
      </c>
      <c r="C18" s="1075">
        <v>12537</v>
      </c>
      <c r="D18" s="1072"/>
      <c r="E18" s="697"/>
    </row>
    <row r="19" spans="1:5" ht="16.5" customHeight="1" x14ac:dyDescent="0.25">
      <c r="A19" s="1020" t="s">
        <v>368</v>
      </c>
      <c r="B19" s="1065">
        <v>1000</v>
      </c>
      <c r="C19" s="1326">
        <v>1000</v>
      </c>
      <c r="D19" s="1076"/>
      <c r="E19" s="697"/>
    </row>
    <row r="20" spans="1:5" ht="16.5" customHeight="1" x14ac:dyDescent="0.25">
      <c r="A20" s="1020" t="s">
        <v>369</v>
      </c>
      <c r="B20" s="1064">
        <v>1400</v>
      </c>
      <c r="C20" s="1327">
        <v>1400</v>
      </c>
      <c r="D20" s="512"/>
      <c r="E20" s="32"/>
    </row>
    <row r="21" spans="1:5" ht="16.5" customHeight="1" x14ac:dyDescent="0.25">
      <c r="A21" s="1020" t="s">
        <v>370</v>
      </c>
      <c r="B21" s="1064">
        <v>1200</v>
      </c>
      <c r="C21" s="1327">
        <v>1200</v>
      </c>
      <c r="D21" s="512"/>
      <c r="E21" s="32"/>
    </row>
    <row r="22" spans="1:5" ht="16.5" customHeight="1" x14ac:dyDescent="0.25">
      <c r="A22" s="1020" t="s">
        <v>371</v>
      </c>
      <c r="B22" s="1064">
        <v>1200</v>
      </c>
      <c r="C22" s="1327">
        <v>1200</v>
      </c>
      <c r="D22" s="512"/>
      <c r="E22" s="32"/>
    </row>
    <row r="23" spans="1:5" ht="16.5" customHeight="1" x14ac:dyDescent="0.25">
      <c r="A23" s="1020" t="s">
        <v>372</v>
      </c>
      <c r="B23" s="1064">
        <v>1200</v>
      </c>
      <c r="C23" s="1327">
        <v>1200</v>
      </c>
      <c r="D23" s="512"/>
      <c r="E23" s="32"/>
    </row>
    <row r="24" spans="1:5" ht="16.5" customHeight="1" x14ac:dyDescent="0.25">
      <c r="A24" s="987" t="s">
        <v>373</v>
      </c>
      <c r="B24" s="1067">
        <v>121307</v>
      </c>
      <c r="C24" s="1077">
        <f>SUM(C13:C23)-C17-C18</f>
        <v>121093</v>
      </c>
      <c r="D24" s="1078"/>
      <c r="E24" s="32"/>
    </row>
    <row r="25" spans="1:5" ht="23.1" customHeight="1" x14ac:dyDescent="0.25">
      <c r="A25" s="1069" t="s">
        <v>374</v>
      </c>
      <c r="B25" s="1079"/>
      <c r="C25" s="1068"/>
      <c r="D25" s="735"/>
      <c r="E25" s="32"/>
    </row>
    <row r="26" spans="1:5" ht="16.5" customHeight="1" x14ac:dyDescent="0.25">
      <c r="A26" s="1020" t="s">
        <v>375</v>
      </c>
      <c r="B26" s="1064">
        <v>4713</v>
      </c>
      <c r="C26" s="1011"/>
      <c r="D26" s="737"/>
      <c r="E26" s="32"/>
    </row>
    <row r="27" spans="1:5" ht="16.5" customHeight="1" x14ac:dyDescent="0.25">
      <c r="A27" s="1020" t="s">
        <v>376</v>
      </c>
      <c r="B27" s="1064">
        <v>900</v>
      </c>
      <c r="C27" s="1011"/>
      <c r="D27" s="737"/>
      <c r="E27" s="32"/>
    </row>
    <row r="28" spans="1:5" ht="16.5" customHeight="1" x14ac:dyDescent="0.25">
      <c r="A28" s="1020" t="s">
        <v>377</v>
      </c>
      <c r="B28" s="1064">
        <v>0</v>
      </c>
      <c r="C28" s="1011"/>
      <c r="D28" s="737"/>
      <c r="E28" s="32"/>
    </row>
    <row r="29" spans="1:5" ht="16.5" customHeight="1" x14ac:dyDescent="0.25">
      <c r="A29" s="1020" t="s">
        <v>378</v>
      </c>
      <c r="B29" s="1064">
        <v>0</v>
      </c>
      <c r="C29" s="1011"/>
      <c r="D29" s="737"/>
      <c r="E29" s="32"/>
    </row>
    <row r="30" spans="1:5" ht="16.5" customHeight="1" x14ac:dyDescent="0.25">
      <c r="A30" s="1020" t="s">
        <v>379</v>
      </c>
      <c r="B30" s="1066">
        <v>500</v>
      </c>
      <c r="C30" s="1011"/>
      <c r="D30" s="737"/>
      <c r="E30" s="32"/>
    </row>
    <row r="31" spans="1:5" ht="16.5" customHeight="1" x14ac:dyDescent="0.25">
      <c r="A31" s="1020" t="s">
        <v>380</v>
      </c>
      <c r="B31" s="1064">
        <v>7500</v>
      </c>
      <c r="C31" s="1011"/>
      <c r="D31" s="737"/>
      <c r="E31" s="32"/>
    </row>
    <row r="32" spans="1:5" ht="16.5" customHeight="1" x14ac:dyDescent="0.25">
      <c r="A32" s="1020" t="s">
        <v>381</v>
      </c>
      <c r="B32" s="1064">
        <v>2000</v>
      </c>
      <c r="C32" s="1011"/>
      <c r="D32" s="737"/>
      <c r="E32" s="32"/>
    </row>
    <row r="33" spans="1:67" ht="16.5" customHeight="1" x14ac:dyDescent="0.25">
      <c r="A33" s="987" t="s">
        <v>382</v>
      </c>
      <c r="B33" s="1064">
        <v>15613</v>
      </c>
      <c r="C33" s="1080">
        <f>SUM(C26:C32)</f>
        <v>0</v>
      </c>
      <c r="D33" s="737"/>
      <c r="E33" s="697"/>
    </row>
    <row r="34" spans="1:67" ht="16.5" customHeight="1" x14ac:dyDescent="0.25">
      <c r="A34" s="1020" t="s">
        <v>383</v>
      </c>
      <c r="B34" s="1067">
        <v>8329</v>
      </c>
      <c r="C34" s="1081">
        <f>C11-C24-C33</f>
        <v>13359</v>
      </c>
      <c r="D34" s="737"/>
      <c r="E34" s="32"/>
    </row>
    <row r="35" spans="1:67" ht="16.5" customHeight="1" x14ac:dyDescent="0.25">
      <c r="A35" s="30"/>
      <c r="B35" s="30"/>
      <c r="C35" s="496"/>
      <c r="D35" s="489"/>
      <c r="E35" s="32"/>
    </row>
    <row r="36" spans="1:67" ht="4.3499999999999996" customHeight="1" x14ac:dyDescent="0.25">
      <c r="A36" s="517"/>
      <c r="B36" s="518"/>
      <c r="C36" s="511"/>
      <c r="D36" s="17"/>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row>
    <row r="37" spans="1:67" x14ac:dyDescent="0.25">
      <c r="A37" s="517"/>
      <c r="B37" s="518"/>
      <c r="C37" s="511"/>
      <c r="D37" s="17"/>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row>
    <row r="38" spans="1:67" x14ac:dyDescent="0.25">
      <c r="A38" s="1346" t="str">
        <f>+A4</f>
        <v>Anslag forskning och forskarutbildning, netto (tkr)</v>
      </c>
      <c r="B38" s="1346"/>
      <c r="C38" s="1346"/>
      <c r="D38" s="17"/>
      <c r="E38" s="20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row>
    <row r="39" spans="1:67" x14ac:dyDescent="0.25">
      <c r="A39" s="987" t="s">
        <v>343</v>
      </c>
      <c r="B39" s="1004" t="s">
        <v>778</v>
      </c>
      <c r="C39" s="1082" t="str">
        <f>+C5</f>
        <v>Prognos 2026</v>
      </c>
      <c r="D39" s="17"/>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row>
    <row r="40" spans="1:67" x14ac:dyDescent="0.25">
      <c r="A40" s="1020" t="s">
        <v>779</v>
      </c>
      <c r="B40" s="1083">
        <v>-7372</v>
      </c>
      <c r="C40" s="1084"/>
      <c r="D40" s="17"/>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row>
    <row r="41" spans="1:67" x14ac:dyDescent="0.25">
      <c r="A41" s="1020" t="s">
        <v>904</v>
      </c>
      <c r="B41" s="1083"/>
      <c r="C41" s="1084">
        <v>-7855</v>
      </c>
      <c r="D41" s="17"/>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row>
    <row r="42" spans="1:67" x14ac:dyDescent="0.25">
      <c r="A42" s="1020" t="s">
        <v>362</v>
      </c>
      <c r="B42" s="1083">
        <v>132274</v>
      </c>
      <c r="C42" s="1084">
        <v>130118</v>
      </c>
      <c r="D42" s="17"/>
      <c r="E42" s="462"/>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row>
    <row r="43" spans="1:67" x14ac:dyDescent="0.25">
      <c r="A43" s="1020" t="s">
        <v>363</v>
      </c>
      <c r="B43" s="1083">
        <v>910</v>
      </c>
      <c r="C43" s="1084">
        <v>910</v>
      </c>
      <c r="D43" s="17"/>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row>
    <row r="44" spans="1:67" x14ac:dyDescent="0.25">
      <c r="A44" s="1085" t="s">
        <v>384</v>
      </c>
      <c r="B44" s="1083">
        <v>125</v>
      </c>
      <c r="C44" s="1084">
        <v>125</v>
      </c>
      <c r="D44" s="4" t="s">
        <v>906</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row>
    <row r="45" spans="1:67" x14ac:dyDescent="0.25">
      <c r="A45" s="987" t="s">
        <v>365</v>
      </c>
      <c r="B45" s="1086">
        <v>125937</v>
      </c>
      <c r="C45" s="1025">
        <f>SUM(C40:C44)</f>
        <v>123298</v>
      </c>
      <c r="D45" s="17"/>
      <c r="E45" s="17"/>
      <c r="F45" s="17"/>
      <c r="G45" s="14"/>
      <c r="H45" s="17"/>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row>
    <row r="46" spans="1:67" ht="23.1" customHeight="1" x14ac:dyDescent="0.25">
      <c r="A46" s="1069" t="s">
        <v>366</v>
      </c>
      <c r="B46" s="1087"/>
      <c r="C46" s="1068"/>
      <c r="D46" s="735"/>
      <c r="E46" s="32"/>
    </row>
    <row r="47" spans="1:67" x14ac:dyDescent="0.25">
      <c r="A47" s="1023" t="s">
        <v>345</v>
      </c>
      <c r="B47" s="1083">
        <v>18248</v>
      </c>
      <c r="C47" s="1084">
        <v>20341</v>
      </c>
      <c r="D47" s="17"/>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row>
    <row r="48" spans="1:67" x14ac:dyDescent="0.25">
      <c r="A48" s="1023" t="s">
        <v>346</v>
      </c>
      <c r="B48" s="1083">
        <v>29199</v>
      </c>
      <c r="C48" s="1084">
        <v>30109</v>
      </c>
      <c r="D48" s="17"/>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row>
    <row r="49" spans="1:67" x14ac:dyDescent="0.25">
      <c r="A49" s="1023" t="s">
        <v>347</v>
      </c>
      <c r="B49" s="1083">
        <v>16799</v>
      </c>
      <c r="C49" s="1084">
        <v>15947</v>
      </c>
      <c r="D49" s="17"/>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row>
    <row r="50" spans="1:67" x14ac:dyDescent="0.25">
      <c r="A50" s="1023" t="s">
        <v>348</v>
      </c>
      <c r="B50" s="1083">
        <v>16897</v>
      </c>
      <c r="C50" s="1084">
        <v>15942</v>
      </c>
      <c r="D50" s="17"/>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row>
    <row r="51" spans="1:67" x14ac:dyDescent="0.25">
      <c r="A51" s="987" t="s">
        <v>373</v>
      </c>
      <c r="B51" s="1086">
        <v>81143</v>
      </c>
      <c r="C51" s="1025">
        <f>SUM(C47:C50)</f>
        <v>82339</v>
      </c>
      <c r="D51" s="17"/>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row>
    <row r="52" spans="1:67" ht="23.1" customHeight="1" x14ac:dyDescent="0.25">
      <c r="A52" s="1069" t="s">
        <v>374</v>
      </c>
      <c r="B52" s="1087"/>
      <c r="C52" s="1068"/>
      <c r="D52" s="735"/>
      <c r="E52" s="32"/>
    </row>
    <row r="53" spans="1:67" x14ac:dyDescent="0.25">
      <c r="A53" s="1020" t="s">
        <v>385</v>
      </c>
      <c r="B53" s="1088">
        <v>20000</v>
      </c>
      <c r="C53" s="1011">
        <v>20000</v>
      </c>
      <c r="D53" s="17"/>
      <c r="E53" s="462"/>
      <c r="F53" s="519"/>
      <c r="G53" s="519"/>
      <c r="H53" s="519"/>
      <c r="I53" s="519"/>
      <c r="J53" s="519"/>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row>
    <row r="54" spans="1:67" x14ac:dyDescent="0.25">
      <c r="A54" s="1089" t="s">
        <v>386</v>
      </c>
      <c r="B54" s="1088">
        <v>500</v>
      </c>
      <c r="C54" s="1011">
        <v>500</v>
      </c>
      <c r="D54" s="17"/>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row>
    <row r="55" spans="1:67" x14ac:dyDescent="0.25">
      <c r="A55" s="1089" t="s">
        <v>387</v>
      </c>
      <c r="B55" s="1088">
        <v>4000</v>
      </c>
      <c r="C55" s="1011">
        <v>4000</v>
      </c>
      <c r="D55" s="17"/>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row>
    <row r="56" spans="1:67" x14ac:dyDescent="0.25">
      <c r="A56" s="1089" t="s">
        <v>780</v>
      </c>
      <c r="B56" s="1088">
        <v>910</v>
      </c>
      <c r="C56" s="1011">
        <v>910</v>
      </c>
      <c r="D56" s="17"/>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row>
    <row r="57" spans="1:67" x14ac:dyDescent="0.25">
      <c r="A57" s="1020" t="s">
        <v>781</v>
      </c>
      <c r="B57" s="1088">
        <v>175</v>
      </c>
      <c r="C57" s="1011">
        <v>175</v>
      </c>
      <c r="D57" s="17"/>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row>
    <row r="58" spans="1:67" x14ac:dyDescent="0.25">
      <c r="A58" s="1020" t="s">
        <v>782</v>
      </c>
      <c r="B58" s="1088">
        <v>175</v>
      </c>
      <c r="C58" s="1011">
        <v>175</v>
      </c>
      <c r="D58" s="17"/>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row>
    <row r="59" spans="1:67" x14ac:dyDescent="0.25">
      <c r="A59" s="1020" t="s">
        <v>783</v>
      </c>
      <c r="B59" s="1088">
        <v>320</v>
      </c>
      <c r="C59" s="1011">
        <v>320</v>
      </c>
      <c r="D59" s="17"/>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row>
    <row r="60" spans="1:67" x14ac:dyDescent="0.25">
      <c r="A60" s="1085" t="s">
        <v>384</v>
      </c>
      <c r="B60" s="1088">
        <v>250</v>
      </c>
      <c r="C60" s="1011">
        <v>250</v>
      </c>
      <c r="D60" s="4" t="s">
        <v>906</v>
      </c>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row>
    <row r="61" spans="1:67" x14ac:dyDescent="0.25">
      <c r="A61" s="1020" t="s">
        <v>905</v>
      </c>
      <c r="B61" s="1088">
        <v>4000</v>
      </c>
      <c r="C61" s="1011">
        <v>3242</v>
      </c>
      <c r="D61" s="17"/>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row>
    <row r="62" spans="1:67" x14ac:dyDescent="0.25">
      <c r="A62" s="1020" t="s">
        <v>388</v>
      </c>
      <c r="B62" s="1088">
        <v>2000</v>
      </c>
      <c r="C62" s="1011">
        <v>2000</v>
      </c>
      <c r="D62" s="17"/>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row>
    <row r="63" spans="1:67" x14ac:dyDescent="0.25">
      <c r="A63" s="1020" t="s">
        <v>389</v>
      </c>
      <c r="B63" s="1088">
        <v>800</v>
      </c>
      <c r="C63" s="1011">
        <v>500</v>
      </c>
      <c r="D63" s="17"/>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row>
    <row r="64" spans="1:67" x14ac:dyDescent="0.25">
      <c r="A64" s="1020" t="s">
        <v>390</v>
      </c>
      <c r="B64" s="1088">
        <v>17000</v>
      </c>
      <c r="C64" s="1011">
        <v>17000</v>
      </c>
      <c r="D64" s="17"/>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row>
    <row r="65" spans="1:67" x14ac:dyDescent="0.25">
      <c r="A65" s="1020" t="s">
        <v>391</v>
      </c>
      <c r="B65" s="1088">
        <v>500</v>
      </c>
      <c r="C65" s="1011">
        <v>500</v>
      </c>
      <c r="D65" s="17"/>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row>
    <row r="66" spans="1:67" x14ac:dyDescent="0.25">
      <c r="A66" s="987" t="s">
        <v>382</v>
      </c>
      <c r="B66" s="1090">
        <v>50630</v>
      </c>
      <c r="C66" s="1080">
        <f>SUM(C53:C65)</f>
        <v>49572</v>
      </c>
      <c r="D66" s="17"/>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row>
    <row r="67" spans="1:67" x14ac:dyDescent="0.25">
      <c r="A67" s="1020" t="s">
        <v>392</v>
      </c>
      <c r="B67" s="1088">
        <v>-5836</v>
      </c>
      <c r="C67" s="1011">
        <f>C45-C51-C66</f>
        <v>-8613</v>
      </c>
      <c r="D67" s="17"/>
      <c r="E67" s="462"/>
      <c r="F67" s="207"/>
      <c r="G67" s="14"/>
      <c r="H67" s="207"/>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row>
    <row r="68" spans="1:67" x14ac:dyDescent="0.25">
      <c r="A68" s="196"/>
      <c r="B68" s="41"/>
      <c r="C68" s="41"/>
      <c r="D68" s="462"/>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row>
    <row r="69" spans="1:67" x14ac:dyDescent="0.25">
      <c r="A69" s="196"/>
      <c r="B69" s="41"/>
      <c r="C69" s="41"/>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row>
    <row r="71" spans="1:67" s="14" customFormat="1" x14ac:dyDescent="0.25">
      <c r="A71" s="52" t="s">
        <v>788</v>
      </c>
      <c r="B71" s="12"/>
      <c r="C71" s="32"/>
      <c r="D71" s="32"/>
      <c r="E71" s="32"/>
      <c r="F71" s="207"/>
      <c r="G71" s="206"/>
      <c r="H71" s="207"/>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row>
    <row r="72" spans="1:67" ht="5.45" customHeight="1" x14ac:dyDescent="0.25">
      <c r="A72" s="520"/>
    </row>
    <row r="73" spans="1:67" x14ac:dyDescent="0.25">
      <c r="A73" s="30" t="s">
        <v>787</v>
      </c>
      <c r="F73" s="507"/>
      <c r="H73" s="507"/>
    </row>
    <row r="74" spans="1:67" ht="9" customHeight="1" x14ac:dyDescent="0.25">
      <c r="A74" s="521"/>
    </row>
    <row r="75" spans="1:67" s="30" customFormat="1" ht="25.5" customHeight="1" x14ac:dyDescent="0.25">
      <c r="A75" s="1091" t="s">
        <v>784</v>
      </c>
      <c r="B75" s="1092" t="s">
        <v>351</v>
      </c>
      <c r="C75" s="1347" t="s">
        <v>352</v>
      </c>
      <c r="D75" s="1348"/>
      <c r="E75" s="1347" t="s">
        <v>353</v>
      </c>
      <c r="F75" s="1348"/>
      <c r="G75" s="1348"/>
      <c r="H75" s="1349"/>
      <c r="J75" s="496"/>
      <c r="K75" s="1093"/>
    </row>
    <row r="76" spans="1:67" s="30" customFormat="1" ht="33.75" x14ac:dyDescent="0.2">
      <c r="A76" s="1034"/>
      <c r="B76" s="1031"/>
      <c r="C76" s="1094" t="s">
        <v>320</v>
      </c>
      <c r="D76" s="1094" t="s">
        <v>393</v>
      </c>
      <c r="E76" s="1094" t="s">
        <v>338</v>
      </c>
      <c r="F76" s="1095" t="s">
        <v>354</v>
      </c>
      <c r="G76" s="1094" t="s">
        <v>343</v>
      </c>
      <c r="H76" s="1095" t="s">
        <v>354</v>
      </c>
      <c r="J76" s="496"/>
      <c r="K76" s="1093"/>
    </row>
    <row r="77" spans="1:67" s="30" customFormat="1" ht="12.75" x14ac:dyDescent="0.2">
      <c r="A77" s="1096" t="s">
        <v>855</v>
      </c>
      <c r="B77" s="1097">
        <v>311638</v>
      </c>
      <c r="C77" s="1098">
        <v>47683</v>
      </c>
      <c r="D77" s="1098">
        <v>558.56591999999989</v>
      </c>
      <c r="E77" s="1099">
        <v>133278.59564448</v>
      </c>
      <c r="F77" s="1100">
        <v>0.50600000000000001</v>
      </c>
      <c r="G77" s="1099">
        <v>130117.83843551998</v>
      </c>
      <c r="H77" s="1100">
        <v>0.49399999999999999</v>
      </c>
      <c r="J77" s="496">
        <f t="shared" ref="J77" si="0">+B77-C77-D77-E77-G77</f>
        <v>0</v>
      </c>
      <c r="K77" s="1093"/>
    </row>
    <row r="78" spans="1:67" s="30" customFormat="1" ht="12.75" x14ac:dyDescent="0.2">
      <c r="A78" s="14"/>
      <c r="B78" s="14"/>
      <c r="C78" s="14"/>
      <c r="D78" s="14"/>
      <c r="K78" s="1093"/>
    </row>
    <row r="81" spans="5:5" x14ac:dyDescent="0.25">
      <c r="E81" s="496"/>
    </row>
  </sheetData>
  <mergeCells count="4">
    <mergeCell ref="A4:C4"/>
    <mergeCell ref="A38:C38"/>
    <mergeCell ref="C75:D75"/>
    <mergeCell ref="E75:H75"/>
  </mergeCells>
  <pageMargins left="0.74803149606299213" right="0.74803149606299213" top="0.98425196850393704" bottom="0.98425196850393704" header="0.51181102362204722" footer="0.51181102362204722"/>
  <pageSetup paperSize="9" scale="65" orientation="portrait" r:id="rId1"/>
  <headerFooter alignWithMargins="0">
    <oddHeader>&amp;L&amp;"Calibri"&amp;10&amp;K000000 Begränsad delning&amp;1#_x000D_</oddHeader>
    <oddFooter>&amp;L&amp;D&amp;R&amp;A</oddFooter>
  </headerFooter>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BF85-AD91-44A7-9D50-C5B7BA897B82}">
  <sheetPr>
    <tabColor theme="9" tint="0.79998168889431442"/>
  </sheetPr>
  <dimension ref="A1:Q32"/>
  <sheetViews>
    <sheetView showGridLines="0" zoomScale="90" zoomScaleNormal="90" workbookViewId="0">
      <selection activeCell="L40" sqref="L40"/>
    </sheetView>
  </sheetViews>
  <sheetFormatPr defaultColWidth="8.85546875" defaultRowHeight="11.25" x14ac:dyDescent="0.2"/>
  <cols>
    <col min="1" max="1" width="30.7109375" style="100" customWidth="1"/>
    <col min="2" max="2" width="6.42578125" style="700" customWidth="1"/>
    <col min="3" max="3" width="3.28515625" style="701" customWidth="1"/>
    <col min="4" max="4" width="8.85546875" style="100" customWidth="1"/>
    <col min="5" max="5" width="9.42578125" style="100" customWidth="1"/>
    <col min="6" max="6" width="6.140625" style="100" customWidth="1"/>
    <col min="7" max="7" width="12.5703125" style="100" customWidth="1"/>
    <col min="8" max="8" width="8.85546875" style="100" customWidth="1"/>
    <col min="9" max="9" width="9.42578125" style="100" customWidth="1"/>
    <col min="10" max="10" width="6.140625" style="100" customWidth="1"/>
    <col min="11" max="11" width="12.5703125" style="100" customWidth="1"/>
    <col min="12" max="12" width="58.140625" style="702" customWidth="1"/>
    <col min="13" max="13" width="36.28515625" style="100" customWidth="1"/>
    <col min="14" max="14" width="8.85546875" style="100"/>
    <col min="15" max="15" width="10.42578125" style="100" bestFit="1" customWidth="1"/>
    <col min="16" max="16384" width="8.85546875" style="100"/>
  </cols>
  <sheetData>
    <row r="1" spans="1:17" ht="18" x14ac:dyDescent="0.25">
      <c r="A1" s="699" t="s">
        <v>789</v>
      </c>
      <c r="L1" s="813" t="s">
        <v>395</v>
      </c>
    </row>
    <row r="2" spans="1:17" ht="12.75" x14ac:dyDescent="0.2">
      <c r="A2" s="703" t="s">
        <v>396</v>
      </c>
      <c r="L2" s="510">
        <f>+'Innehåll '!B5</f>
        <v>46079</v>
      </c>
    </row>
    <row r="3" spans="1:17" ht="12" x14ac:dyDescent="0.2">
      <c r="A3" s="703"/>
    </row>
    <row r="4" spans="1:17" ht="16.5" customHeight="1" x14ac:dyDescent="0.2">
      <c r="A4" s="814" t="s">
        <v>790</v>
      </c>
      <c r="B4" s="815">
        <v>1.84E-2</v>
      </c>
      <c r="C4" s="816"/>
    </row>
    <row r="5" spans="1:17" ht="12.6" customHeight="1" x14ac:dyDescent="0.2">
      <c r="A5" s="97"/>
      <c r="B5" s="817"/>
      <c r="C5" s="818"/>
      <c r="D5" s="64"/>
      <c r="H5" s="64"/>
      <c r="L5" s="1257"/>
    </row>
    <row r="6" spans="1:17" ht="13.5" customHeight="1" x14ac:dyDescent="0.2">
      <c r="A6" s="95" t="s">
        <v>397</v>
      </c>
      <c r="B6" s="817"/>
      <c r="C6" s="818"/>
      <c r="D6" s="527"/>
      <c r="H6" s="527"/>
    </row>
    <row r="7" spans="1:17" ht="15.75" x14ac:dyDescent="0.25">
      <c r="A7" s="1194" t="s">
        <v>398</v>
      </c>
      <c r="B7" s="1196"/>
      <c r="C7" s="1197"/>
      <c r="D7" s="1356" t="s">
        <v>792</v>
      </c>
      <c r="E7" s="1357"/>
      <c r="F7" s="1357"/>
      <c r="G7" s="1358"/>
      <c r="H7" s="1350" t="s">
        <v>791</v>
      </c>
      <c r="I7" s="1351"/>
      <c r="J7" s="1351"/>
      <c r="K7" s="1352"/>
      <c r="L7" s="1206"/>
    </row>
    <row r="8" spans="1:17" ht="22.5" x14ac:dyDescent="0.2">
      <c r="A8" s="1195" t="s">
        <v>399</v>
      </c>
      <c r="B8" s="1198" t="s">
        <v>394</v>
      </c>
      <c r="C8" s="1199" t="s">
        <v>400</v>
      </c>
      <c r="D8" s="1200" t="s">
        <v>401</v>
      </c>
      <c r="E8" s="1201" t="s">
        <v>402</v>
      </c>
      <c r="F8" s="1201" t="s">
        <v>403</v>
      </c>
      <c r="G8" s="1202" t="s">
        <v>404</v>
      </c>
      <c r="H8" s="1203" t="s">
        <v>401</v>
      </c>
      <c r="I8" s="1204" t="s">
        <v>402</v>
      </c>
      <c r="J8" s="1204" t="s">
        <v>403</v>
      </c>
      <c r="K8" s="1205" t="s">
        <v>404</v>
      </c>
      <c r="L8" s="1207" t="s">
        <v>4</v>
      </c>
    </row>
    <row r="9" spans="1:17" s="706" customFormat="1" ht="34.5" customHeight="1" x14ac:dyDescent="0.2">
      <c r="A9" s="1043" t="s">
        <v>405</v>
      </c>
      <c r="B9" s="1142" t="s">
        <v>406</v>
      </c>
      <c r="C9" s="1143">
        <v>41</v>
      </c>
      <c r="D9" s="1144">
        <f>250+230</f>
        <v>480</v>
      </c>
      <c r="E9" s="1144"/>
      <c r="F9" s="1144"/>
      <c r="G9" s="1145"/>
      <c r="H9" s="1146">
        <f>250+300</f>
        <v>550</v>
      </c>
      <c r="I9" s="1146"/>
      <c r="J9" s="1146"/>
      <c r="K9" s="1145"/>
      <c r="L9" s="1147" t="s">
        <v>896</v>
      </c>
      <c r="M9" s="100"/>
    </row>
    <row r="10" spans="1:17" s="706" customFormat="1" ht="30.95" customHeight="1" x14ac:dyDescent="0.2">
      <c r="A10" s="1136" t="s">
        <v>407</v>
      </c>
      <c r="B10" s="1137" t="s">
        <v>406</v>
      </c>
      <c r="C10" s="1138">
        <v>93</v>
      </c>
      <c r="D10" s="923">
        <v>1346</v>
      </c>
      <c r="E10" s="1148">
        <f>+D10</f>
        <v>1346</v>
      </c>
      <c r="F10" s="923"/>
      <c r="G10" s="1139"/>
      <c r="H10" s="1140">
        <v>796.38879999999995</v>
      </c>
      <c r="I10" s="1149">
        <v>796.38879999999995</v>
      </c>
      <c r="J10" s="1140"/>
      <c r="K10" s="1139"/>
      <c r="L10" s="1141" t="s">
        <v>897</v>
      </c>
      <c r="M10" s="692"/>
      <c r="Q10" s="707"/>
    </row>
    <row r="11" spans="1:17" s="706" customFormat="1" x14ac:dyDescent="0.2">
      <c r="A11" s="1276" t="s">
        <v>408</v>
      </c>
      <c r="B11" s="717"/>
      <c r="C11" s="819"/>
      <c r="D11" s="695"/>
      <c r="E11" s="821"/>
      <c r="F11" s="695"/>
      <c r="G11" s="820"/>
      <c r="H11" s="705"/>
      <c r="I11" s="705"/>
      <c r="J11" s="705"/>
      <c r="K11" s="820"/>
      <c r="L11" s="1258" t="s">
        <v>409</v>
      </c>
      <c r="M11" s="100"/>
      <c r="Q11" s="707"/>
    </row>
    <row r="12" spans="1:17" s="706" customFormat="1" x14ac:dyDescent="0.2">
      <c r="A12" s="1276" t="s">
        <v>410</v>
      </c>
      <c r="B12" s="822"/>
      <c r="C12" s="823"/>
      <c r="D12" s="750"/>
      <c r="E12" s="1277">
        <f>+E10</f>
        <v>1346</v>
      </c>
      <c r="F12" s="750"/>
      <c r="G12" s="820"/>
      <c r="H12" s="709"/>
      <c r="I12" s="1278">
        <v>796.38879999999995</v>
      </c>
      <c r="J12" s="709"/>
      <c r="K12" s="820"/>
      <c r="L12" s="1259" t="s">
        <v>872</v>
      </c>
      <c r="M12" s="695"/>
      <c r="N12" s="712"/>
      <c r="Q12" s="707"/>
    </row>
    <row r="13" spans="1:17" s="706" customFormat="1" ht="60" customHeight="1" x14ac:dyDescent="0.2">
      <c r="A13" s="1136" t="s">
        <v>411</v>
      </c>
      <c r="B13" s="1137" t="s">
        <v>406</v>
      </c>
      <c r="C13" s="1138">
        <v>109</v>
      </c>
      <c r="D13" s="923">
        <v>3831</v>
      </c>
      <c r="E13" s="923"/>
      <c r="F13" s="923">
        <f>+D13</f>
        <v>3831</v>
      </c>
      <c r="G13" s="1139"/>
      <c r="H13" s="1140">
        <v>3831.2208000000001</v>
      </c>
      <c r="I13" s="1140"/>
      <c r="J13" s="1140">
        <v>3831.2208000000001</v>
      </c>
      <c r="K13" s="1139"/>
      <c r="L13" s="1260" t="s">
        <v>873</v>
      </c>
      <c r="M13" s="695"/>
      <c r="N13" s="712"/>
      <c r="Q13" s="707"/>
    </row>
    <row r="14" spans="1:17" s="706" customFormat="1" x14ac:dyDescent="0.2">
      <c r="A14" s="1287" t="s">
        <v>412</v>
      </c>
      <c r="B14" s="1288"/>
      <c r="C14" s="1289"/>
      <c r="D14" s="1290"/>
      <c r="E14" s="1290"/>
      <c r="F14" s="1290"/>
      <c r="G14" s="1258"/>
      <c r="H14" s="1286"/>
      <c r="I14" s="1286"/>
      <c r="J14" s="1286"/>
      <c r="K14" s="1150"/>
      <c r="L14" s="1152" t="s">
        <v>413</v>
      </c>
      <c r="M14" s="695"/>
      <c r="N14" s="712"/>
      <c r="Q14" s="707"/>
    </row>
    <row r="15" spans="1:17" s="706" customFormat="1" x14ac:dyDescent="0.2">
      <c r="A15" s="1291" t="s">
        <v>258</v>
      </c>
      <c r="B15" s="1292"/>
      <c r="C15" s="1293"/>
      <c r="D15" s="1294"/>
      <c r="E15" s="1294"/>
      <c r="F15" s="1294">
        <f>+F13</f>
        <v>3831</v>
      </c>
      <c r="G15" s="1259"/>
      <c r="H15" s="1295"/>
      <c r="I15" s="1295"/>
      <c r="J15" s="1295">
        <v>3831.2208000000001</v>
      </c>
      <c r="K15" s="1153"/>
      <c r="L15" s="1155"/>
      <c r="M15" s="695"/>
      <c r="N15" s="712"/>
      <c r="Q15" s="707"/>
    </row>
    <row r="16" spans="1:17" s="706" customFormat="1" x14ac:dyDescent="0.2">
      <c r="A16" s="714"/>
      <c r="B16" s="713"/>
      <c r="C16" s="715"/>
      <c r="D16" s="708"/>
      <c r="E16" s="708"/>
      <c r="F16" s="708"/>
      <c r="G16" s="708"/>
      <c r="H16" s="708"/>
      <c r="I16" s="708"/>
      <c r="J16" s="708"/>
      <c r="K16" s="708"/>
      <c r="L16" s="716"/>
      <c r="M16" s="695"/>
      <c r="N16" s="712"/>
      <c r="Q16" s="707"/>
    </row>
    <row r="17" spans="1:17" x14ac:dyDescent="0.2">
      <c r="A17" s="694"/>
      <c r="B17" s="694"/>
      <c r="C17" s="694"/>
      <c r="D17" s="694"/>
      <c r="E17" s="694"/>
      <c r="F17" s="694"/>
      <c r="G17" s="694"/>
      <c r="H17" s="704"/>
      <c r="I17" s="694"/>
      <c r="J17" s="694"/>
      <c r="K17" s="694"/>
      <c r="Q17" s="707"/>
    </row>
    <row r="18" spans="1:17" ht="15.75" x14ac:dyDescent="0.25">
      <c r="A18" s="1211" t="s">
        <v>414</v>
      </c>
      <c r="B18" s="1212"/>
      <c r="C18" s="1213"/>
      <c r="D18" s="1359" t="str">
        <f>+D7</f>
        <v>Prognos 2026, 2026 års PLO</v>
      </c>
      <c r="E18" s="1360"/>
      <c r="F18" s="1360"/>
      <c r="G18" s="1361"/>
      <c r="H18" s="1353" t="str">
        <f>+H7</f>
        <v>Budget 2026, 2026 års PLO</v>
      </c>
      <c r="I18" s="1354"/>
      <c r="J18" s="1354"/>
      <c r="K18" s="1355"/>
      <c r="L18" s="1206"/>
      <c r="Q18" s="707"/>
    </row>
    <row r="19" spans="1:17" ht="36.75" x14ac:dyDescent="0.2">
      <c r="A19" s="1214" t="s">
        <v>415</v>
      </c>
      <c r="B19" s="1215" t="s">
        <v>416</v>
      </c>
      <c r="C19" s="1216" t="s">
        <v>400</v>
      </c>
      <c r="D19" s="1217" t="s">
        <v>401</v>
      </c>
      <c r="E19" s="1218" t="s">
        <v>402</v>
      </c>
      <c r="F19" s="1218" t="s">
        <v>403</v>
      </c>
      <c r="G19" s="1219" t="s">
        <v>404</v>
      </c>
      <c r="H19" s="1208" t="s">
        <v>401</v>
      </c>
      <c r="I19" s="1209" t="s">
        <v>402</v>
      </c>
      <c r="J19" s="1209" t="s">
        <v>403</v>
      </c>
      <c r="K19" s="1210" t="s">
        <v>404</v>
      </c>
      <c r="L19" s="1317" t="s">
        <v>4</v>
      </c>
    </row>
    <row r="20" spans="1:17" s="719" customFormat="1" ht="48" customHeight="1" x14ac:dyDescent="0.2">
      <c r="A20" s="1156" t="s">
        <v>849</v>
      </c>
      <c r="B20" s="1157" t="s">
        <v>417</v>
      </c>
      <c r="C20" s="1158">
        <v>22</v>
      </c>
      <c r="D20" s="1159">
        <v>2080.4859999999999</v>
      </c>
      <c r="E20" s="1160"/>
      <c r="F20" s="1159">
        <f>+D20</f>
        <v>2080.4859999999999</v>
      </c>
      <c r="G20" s="1161"/>
      <c r="H20" s="1140">
        <v>2343.3384000000001</v>
      </c>
      <c r="I20" s="1140"/>
      <c r="J20" s="1140">
        <v>2343.3384000000001</v>
      </c>
      <c r="K20" s="1140"/>
      <c r="L20" s="1262" t="s">
        <v>793</v>
      </c>
      <c r="M20" s="824"/>
    </row>
    <row r="21" spans="1:17" s="711" customFormat="1" ht="9" x14ac:dyDescent="0.15">
      <c r="A21" s="1279" t="s">
        <v>418</v>
      </c>
      <c r="B21" s="1280"/>
      <c r="C21" s="1281"/>
      <c r="D21" s="1282"/>
      <c r="E21" s="1282"/>
      <c r="F21" s="1282"/>
      <c r="G21" s="1283"/>
      <c r="H21" s="1284"/>
      <c r="I21" s="1284"/>
      <c r="J21" s="1284"/>
      <c r="K21" s="1167"/>
      <c r="L21" s="1263"/>
      <c r="M21" s="710"/>
    </row>
    <row r="22" spans="1:17" s="711" customFormat="1" ht="9" x14ac:dyDescent="0.15">
      <c r="A22" s="1279" t="s">
        <v>256</v>
      </c>
      <c r="B22" s="1280"/>
      <c r="C22" s="1281"/>
      <c r="D22" s="1282"/>
      <c r="E22" s="1282"/>
      <c r="F22" s="1285">
        <f>+F20</f>
        <v>2080.4859999999999</v>
      </c>
      <c r="G22" s="1283"/>
      <c r="H22" s="1284"/>
      <c r="I22" s="1284"/>
      <c r="J22" s="1286">
        <f>+J20</f>
        <v>2343.3384000000001</v>
      </c>
      <c r="K22" s="1167"/>
      <c r="L22" s="1265" t="s">
        <v>861</v>
      </c>
      <c r="M22" s="710"/>
    </row>
    <row r="23" spans="1:17" s="711" customFormat="1" ht="9" x14ac:dyDescent="0.15">
      <c r="A23" s="1169"/>
      <c r="B23" s="1170"/>
      <c r="C23" s="1171"/>
      <c r="D23" s="1172"/>
      <c r="E23" s="1172"/>
      <c r="F23" s="1172"/>
      <c r="G23" s="1173"/>
      <c r="H23" s="1172"/>
      <c r="I23" s="1172"/>
      <c r="J23" s="1172"/>
      <c r="K23" s="1172"/>
      <c r="L23" s="1263"/>
      <c r="M23" s="710"/>
    </row>
    <row r="24" spans="1:17" s="711" customFormat="1" ht="63.75" x14ac:dyDescent="0.2">
      <c r="A24" s="1156" t="s">
        <v>850</v>
      </c>
      <c r="B24" s="1157" t="s">
        <v>417</v>
      </c>
      <c r="C24" s="1158">
        <v>24</v>
      </c>
      <c r="D24" s="1159">
        <v>2045.78</v>
      </c>
      <c r="E24" s="1160"/>
      <c r="F24" s="1159">
        <f>+D24</f>
        <v>2045.78</v>
      </c>
      <c r="G24" s="1161"/>
      <c r="H24" s="1140">
        <v>2017</v>
      </c>
      <c r="I24" s="1140"/>
      <c r="J24" s="1140">
        <f>+H24</f>
        <v>2017</v>
      </c>
      <c r="K24" s="1140"/>
      <c r="L24" s="1262" t="s">
        <v>898</v>
      </c>
      <c r="M24" s="702"/>
    </row>
    <row r="25" spans="1:17" s="711" customFormat="1" ht="9" x14ac:dyDescent="0.15">
      <c r="A25" s="1162" t="s">
        <v>418</v>
      </c>
      <c r="B25" s="1163"/>
      <c r="C25" s="1164"/>
      <c r="D25" s="1165"/>
      <c r="E25" s="1165"/>
      <c r="F25" s="1165"/>
      <c r="G25" s="1166"/>
      <c r="H25" s="1167"/>
      <c r="I25" s="1167"/>
      <c r="J25" s="1167"/>
      <c r="K25" s="1167"/>
      <c r="L25" s="1265"/>
      <c r="M25" s="710"/>
    </row>
    <row r="26" spans="1:17" s="711" customFormat="1" ht="9" x14ac:dyDescent="0.15">
      <c r="A26" s="1162" t="s">
        <v>258</v>
      </c>
      <c r="B26" s="1163"/>
      <c r="C26" s="1164"/>
      <c r="D26" s="1165"/>
      <c r="E26" s="1165"/>
      <c r="F26" s="1168">
        <f>+F24</f>
        <v>2045.78</v>
      </c>
      <c r="G26" s="1166"/>
      <c r="H26" s="1167"/>
      <c r="I26" s="1167"/>
      <c r="J26" s="1151">
        <f>+J24</f>
        <v>2017</v>
      </c>
      <c r="K26" s="1167"/>
      <c r="L26" s="1265" t="s">
        <v>860</v>
      </c>
      <c r="M26" s="710"/>
    </row>
    <row r="27" spans="1:17" s="711" customFormat="1" ht="9" x14ac:dyDescent="0.15">
      <c r="A27" s="1169"/>
      <c r="B27" s="1170"/>
      <c r="C27" s="1171"/>
      <c r="D27" s="1174"/>
      <c r="E27" s="1174"/>
      <c r="F27" s="1175"/>
      <c r="G27" s="1173"/>
      <c r="H27" s="1172"/>
      <c r="I27" s="1172"/>
      <c r="J27" s="1154"/>
      <c r="K27" s="1172"/>
      <c r="L27" s="1264"/>
      <c r="M27" s="710"/>
    </row>
    <row r="28" spans="1:17" s="718" customFormat="1" x14ac:dyDescent="0.2">
      <c r="A28" s="1177" t="s">
        <v>848</v>
      </c>
      <c r="B28" s="1178" t="s">
        <v>417</v>
      </c>
      <c r="C28" s="1179">
        <v>20</v>
      </c>
      <c r="D28" s="1159">
        <v>11237.308999999999</v>
      </c>
      <c r="E28" s="1160" t="s">
        <v>419</v>
      </c>
      <c r="F28" s="1159"/>
      <c r="G28" s="1161"/>
      <c r="H28" s="1140">
        <v>9698</v>
      </c>
      <c r="I28" s="1180" t="s">
        <v>419</v>
      </c>
      <c r="J28" s="1159"/>
      <c r="K28" s="1161"/>
      <c r="L28" s="1261" t="s">
        <v>794</v>
      </c>
      <c r="M28" s="824">
        <f>+M22</f>
        <v>0</v>
      </c>
    </row>
    <row r="29" spans="1:17" x14ac:dyDescent="0.2">
      <c r="A29" s="1279" t="s">
        <v>420</v>
      </c>
      <c r="B29" s="1280"/>
      <c r="C29" s="1281"/>
      <c r="D29" s="1284"/>
      <c r="E29" s="1284" t="s">
        <v>863</v>
      </c>
      <c r="F29" s="1284"/>
      <c r="G29" s="1283"/>
      <c r="H29" s="1284"/>
      <c r="I29" s="1296">
        <v>2499.5</v>
      </c>
      <c r="J29" s="1167"/>
      <c r="K29" s="1166"/>
      <c r="L29" s="1176" t="s">
        <v>862</v>
      </c>
      <c r="M29" s="64"/>
    </row>
    <row r="30" spans="1:17" x14ac:dyDescent="0.2">
      <c r="A30" s="1169"/>
      <c r="B30" s="1170"/>
      <c r="C30" s="1171"/>
      <c r="D30" s="1172"/>
      <c r="E30" s="1172"/>
      <c r="F30" s="1172"/>
      <c r="G30" s="1173"/>
      <c r="H30" s="1172"/>
      <c r="I30" s="1172"/>
      <c r="J30" s="1172"/>
      <c r="K30" s="1173"/>
      <c r="L30" s="1181" t="s">
        <v>864</v>
      </c>
      <c r="M30" s="64"/>
    </row>
    <row r="31" spans="1:17" ht="23.25" customHeight="1" x14ac:dyDescent="0.2">
      <c r="A31" s="1182" t="s">
        <v>421</v>
      </c>
      <c r="B31" s="1297" t="s">
        <v>422</v>
      </c>
      <c r="C31" s="1183"/>
      <c r="D31" s="1184"/>
      <c r="E31" s="1185" t="s">
        <v>423</v>
      </c>
      <c r="F31" s="1184"/>
      <c r="G31" s="1186"/>
      <c r="H31" s="1184"/>
      <c r="I31" s="1187" t="s">
        <v>423</v>
      </c>
      <c r="J31" s="1184"/>
      <c r="K31" s="1186"/>
      <c r="L31" s="1188" t="s">
        <v>899</v>
      </c>
    </row>
    <row r="32" spans="1:17" s="718" customFormat="1" ht="39.75" customHeight="1" x14ac:dyDescent="0.2">
      <c r="A32" s="1189" t="s">
        <v>424</v>
      </c>
      <c r="B32" s="1190" t="s">
        <v>425</v>
      </c>
      <c r="C32" s="1191">
        <v>5</v>
      </c>
      <c r="D32" s="1192">
        <v>908</v>
      </c>
      <c r="E32" s="1192">
        <f>+D32</f>
        <v>908</v>
      </c>
      <c r="F32" s="1268" t="s">
        <v>875</v>
      </c>
      <c r="G32" s="1193"/>
      <c r="H32" s="1146">
        <v>1419</v>
      </c>
      <c r="I32" s="1146">
        <f>+H32</f>
        <v>1419</v>
      </c>
      <c r="J32" s="1269" t="s">
        <v>859</v>
      </c>
      <c r="K32" s="1193"/>
      <c r="L32" s="1188" t="s">
        <v>876</v>
      </c>
      <c r="M32" s="824"/>
    </row>
  </sheetData>
  <mergeCells count="4">
    <mergeCell ref="H7:K7"/>
    <mergeCell ref="H18:K18"/>
    <mergeCell ref="D7:G7"/>
    <mergeCell ref="D18:G18"/>
  </mergeCells>
  <hyperlinks>
    <hyperlink ref="L14" r:id="rId1" display="https://www.regeringen.se/artiklar/2021/09/en-tillganglig-hogskola-livslangt-larande-och-ett-nytt-omstallningsstudiestod/" xr:uid="{505B72B5-DFE3-4362-98B1-3CF769A4706B}"/>
  </hyperlinks>
  <pageMargins left="0.7" right="0.7" top="0.75" bottom="0.75" header="0.3" footer="0.3"/>
  <pageSetup paperSize="9" scale="80" orientation="landscape" r:id="rId2"/>
  <headerFooter>
    <oddHeader>&amp;L&amp;"Calibri"&amp;10&amp;K000000 Begränsad delning&amp;1#_x000D_</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79B4-0957-4C75-858D-AD2571F1B3D5}">
  <sheetPr>
    <pageSetUpPr fitToPage="1"/>
  </sheetPr>
  <dimension ref="A1:K38"/>
  <sheetViews>
    <sheetView showGridLines="0" zoomScale="110" zoomScaleNormal="110" workbookViewId="0">
      <selection activeCell="I19" sqref="I19"/>
    </sheetView>
  </sheetViews>
  <sheetFormatPr defaultColWidth="8.85546875" defaultRowHeight="12" x14ac:dyDescent="0.2"/>
  <cols>
    <col min="1" max="1" width="36.85546875" style="60" customWidth="1"/>
    <col min="2" max="2" width="10" style="60" customWidth="1"/>
    <col min="3" max="3" width="10.7109375" style="60" customWidth="1"/>
    <col min="4" max="4" width="12" style="60" customWidth="1"/>
    <col min="5" max="5" width="11" style="60" customWidth="1"/>
    <col min="6" max="6" width="11.140625" style="749" customWidth="1"/>
    <col min="7" max="31" width="11.140625" style="60" customWidth="1"/>
    <col min="32" max="32" width="11.7109375" style="60" customWidth="1"/>
    <col min="33" max="16384" width="8.85546875" style="60"/>
  </cols>
  <sheetData>
    <row r="1" spans="1:11" ht="12.75" x14ac:dyDescent="0.2">
      <c r="A1" s="10" t="s">
        <v>426</v>
      </c>
      <c r="E1" s="61" t="s">
        <v>23</v>
      </c>
    </row>
    <row r="2" spans="1:11" x14ac:dyDescent="0.2">
      <c r="A2" s="522" t="s">
        <v>795</v>
      </c>
      <c r="B2" s="523"/>
      <c r="E2" s="1241">
        <v>45904</v>
      </c>
    </row>
    <row r="3" spans="1:11" x14ac:dyDescent="0.2">
      <c r="G3" s="720"/>
    </row>
    <row r="4" spans="1:11" ht="15" x14ac:dyDescent="0.2">
      <c r="A4" s="1101" t="s">
        <v>796</v>
      </c>
      <c r="B4" s="1101"/>
      <c r="G4" s="720"/>
    </row>
    <row r="5" spans="1:11" x14ac:dyDescent="0.2">
      <c r="G5" s="720"/>
    </row>
    <row r="6" spans="1:11" ht="60" x14ac:dyDescent="0.2">
      <c r="A6" s="1242" t="s">
        <v>842</v>
      </c>
      <c r="B6" s="1243" t="s">
        <v>797</v>
      </c>
      <c r="C6" s="1243" t="s">
        <v>798</v>
      </c>
      <c r="D6" s="1243" t="s">
        <v>799</v>
      </c>
      <c r="E6" s="1243" t="s">
        <v>800</v>
      </c>
      <c r="G6" s="720"/>
    </row>
    <row r="7" spans="1:11" ht="22.5" x14ac:dyDescent="0.2">
      <c r="A7" s="1034" t="s">
        <v>801</v>
      </c>
      <c r="B7" s="1102">
        <v>17690</v>
      </c>
      <c r="C7" s="1102">
        <v>21111</v>
      </c>
      <c r="D7" s="1102">
        <v>21499</v>
      </c>
      <c r="E7" s="1103">
        <f>+(+D7-C7)/C7</f>
        <v>1.8379044100232108E-2</v>
      </c>
      <c r="G7" s="720"/>
    </row>
    <row r="8" spans="1:11" ht="17.45" customHeight="1" x14ac:dyDescent="0.2">
      <c r="A8" s="1047" t="s">
        <v>802</v>
      </c>
      <c r="B8" s="1102">
        <v>296000</v>
      </c>
      <c r="C8" s="1102">
        <v>296270</v>
      </c>
      <c r="D8" s="1102">
        <v>296110.79872000002</v>
      </c>
      <c r="E8" s="1103">
        <f>+(+D8-C8)/C8</f>
        <v>-5.3735200999081682E-4</v>
      </c>
      <c r="G8" s="720"/>
    </row>
    <row r="9" spans="1:11" ht="18" customHeight="1" x14ac:dyDescent="0.2">
      <c r="A9" s="1046" t="s">
        <v>843</v>
      </c>
      <c r="B9" s="1104">
        <f>+B7+B8</f>
        <v>313690</v>
      </c>
      <c r="C9" s="1104">
        <f>+C7+C8</f>
        <v>317381</v>
      </c>
      <c r="D9" s="1104">
        <f>+D7+D8</f>
        <v>317609.79872000002</v>
      </c>
      <c r="E9" s="1103">
        <f>+(+D9-C9)/C9</f>
        <v>7.2089608388662427E-4</v>
      </c>
      <c r="G9" s="720"/>
    </row>
    <row r="10" spans="1:11" ht="17.45" customHeight="1" x14ac:dyDescent="0.2">
      <c r="A10" s="1046" t="s">
        <v>803</v>
      </c>
      <c r="B10" s="1104">
        <v>319461.89600000001</v>
      </c>
      <c r="C10" s="1104">
        <v>322945.84240000002</v>
      </c>
      <c r="D10" s="1104">
        <v>317610.24112000002</v>
      </c>
      <c r="E10" s="1103">
        <f>+(+D10-C10)/C10</f>
        <v>-1.6521659608149834E-2</v>
      </c>
      <c r="G10" s="720"/>
      <c r="K10" s="1244"/>
    </row>
    <row r="11" spans="1:11" x14ac:dyDescent="0.2">
      <c r="G11" s="720"/>
    </row>
    <row r="12" spans="1:11" x14ac:dyDescent="0.2">
      <c r="G12" s="720"/>
    </row>
    <row r="13" spans="1:11" ht="15" x14ac:dyDescent="0.2">
      <c r="A13" s="1101" t="s">
        <v>427</v>
      </c>
      <c r="B13" s="1105"/>
      <c r="C13" s="1105"/>
      <c r="D13" s="1105"/>
      <c r="E13" s="1105"/>
    </row>
    <row r="14" spans="1:11" ht="11.1" customHeight="1" x14ac:dyDescent="0.2">
      <c r="A14" s="1107"/>
      <c r="B14" s="1108"/>
      <c r="C14" s="1108"/>
      <c r="D14" s="1319" t="s">
        <v>900</v>
      </c>
      <c r="E14" s="1318"/>
      <c r="F14" s="1256" t="s">
        <v>901</v>
      </c>
    </row>
    <row r="15" spans="1:11" ht="36" x14ac:dyDescent="0.2">
      <c r="A15" s="1245" t="s">
        <v>269</v>
      </c>
      <c r="B15" s="1243" t="s">
        <v>846</v>
      </c>
      <c r="C15" s="1246" t="s">
        <v>778</v>
      </c>
      <c r="D15" s="1299" t="s">
        <v>878</v>
      </c>
      <c r="E15" s="1247" t="s">
        <v>847</v>
      </c>
      <c r="G15" s="1114"/>
    </row>
    <row r="16" spans="1:11" x14ac:dyDescent="0.2">
      <c r="A16" s="1109" t="s">
        <v>428</v>
      </c>
      <c r="B16" s="1110"/>
      <c r="C16" s="1110">
        <v>2907</v>
      </c>
      <c r="D16" s="1110">
        <v>2907</v>
      </c>
      <c r="E16" s="1248">
        <f>+(D16-C16)/C16</f>
        <v>0</v>
      </c>
      <c r="G16" s="1106"/>
    </row>
    <row r="17" spans="1:7" x14ac:dyDescent="0.2">
      <c r="A17" s="1109" t="s">
        <v>429</v>
      </c>
      <c r="B17" s="1110"/>
      <c r="C17" s="1110">
        <v>15950.724</v>
      </c>
      <c r="D17" s="1110">
        <v>15951</v>
      </c>
      <c r="E17" s="1248">
        <f t="shared" ref="E17:E35" si="0">+(D17-C17)/C17</f>
        <v>1.7303289806772401E-5</v>
      </c>
      <c r="G17" s="1106"/>
    </row>
    <row r="18" spans="1:7" x14ac:dyDescent="0.2">
      <c r="A18" s="1109" t="s">
        <v>430</v>
      </c>
      <c r="B18" s="1110"/>
      <c r="C18" s="1110">
        <v>1939</v>
      </c>
      <c r="D18" s="1110">
        <v>1939</v>
      </c>
      <c r="E18" s="1248">
        <f t="shared" si="0"/>
        <v>0</v>
      </c>
      <c r="G18" s="1106"/>
    </row>
    <row r="19" spans="1:7" x14ac:dyDescent="0.2">
      <c r="A19" s="1249" t="s">
        <v>441</v>
      </c>
      <c r="B19" s="1250"/>
      <c r="C19" s="1250">
        <f>SUM(C16:C18)</f>
        <v>20796.724000000002</v>
      </c>
      <c r="D19" s="1250">
        <f>+D16+D17+D18</f>
        <v>20797</v>
      </c>
      <c r="E19" s="1251">
        <f t="shared" si="0"/>
        <v>1.3271321002193467E-5</v>
      </c>
      <c r="G19" s="1106"/>
    </row>
    <row r="20" spans="1:7" x14ac:dyDescent="0.2">
      <c r="A20" s="1109" t="s">
        <v>431</v>
      </c>
      <c r="B20" s="908"/>
      <c r="C20" s="1110">
        <v>14296</v>
      </c>
      <c r="D20" s="1110">
        <v>14296</v>
      </c>
      <c r="E20" s="1248">
        <f t="shared" si="0"/>
        <v>0</v>
      </c>
    </row>
    <row r="21" spans="1:7" x14ac:dyDescent="0.2">
      <c r="A21" s="1109" t="s">
        <v>432</v>
      </c>
      <c r="B21" s="870"/>
      <c r="C21" s="1110">
        <v>31146</v>
      </c>
      <c r="D21" s="1110">
        <v>31146</v>
      </c>
      <c r="E21" s="1248">
        <f t="shared" si="0"/>
        <v>0</v>
      </c>
    </row>
    <row r="22" spans="1:7" x14ac:dyDescent="0.2">
      <c r="A22" s="1109" t="s">
        <v>433</v>
      </c>
      <c r="B22" s="870"/>
      <c r="C22" s="1110">
        <v>20399</v>
      </c>
      <c r="D22" s="1110">
        <v>20399</v>
      </c>
      <c r="E22" s="1248">
        <f t="shared" si="0"/>
        <v>0</v>
      </c>
    </row>
    <row r="23" spans="1:7" x14ac:dyDescent="0.2">
      <c r="A23" s="1109" t="s">
        <v>844</v>
      </c>
      <c r="B23" s="870"/>
      <c r="C23" s="1110">
        <v>33729</v>
      </c>
      <c r="D23" s="1110">
        <v>33729</v>
      </c>
      <c r="E23" s="1248">
        <f>+(D23-C23)/C23</f>
        <v>0</v>
      </c>
    </row>
    <row r="24" spans="1:7" s="1255" customFormat="1" x14ac:dyDescent="0.2">
      <c r="A24" s="1109" t="s">
        <v>880</v>
      </c>
      <c r="B24" s="870"/>
      <c r="C24" s="1110">
        <v>78720</v>
      </c>
      <c r="D24" s="1110"/>
      <c r="E24" s="1254"/>
    </row>
    <row r="25" spans="1:7" s="1255" customFormat="1" x14ac:dyDescent="0.2">
      <c r="A25" s="1109" t="s">
        <v>879</v>
      </c>
      <c r="B25" s="1321"/>
      <c r="C25" s="1322"/>
      <c r="D25" s="1110">
        <v>67661</v>
      </c>
      <c r="E25" s="1248"/>
      <c r="F25" s="1256"/>
    </row>
    <row r="26" spans="1:7" s="1255" customFormat="1" x14ac:dyDescent="0.2">
      <c r="A26" s="1109" t="s">
        <v>845</v>
      </c>
      <c r="B26" s="1321"/>
      <c r="C26" s="1322"/>
      <c r="D26" s="1110">
        <v>11054</v>
      </c>
      <c r="E26" s="1248"/>
      <c r="F26" s="1256"/>
    </row>
    <row r="27" spans="1:7" x14ac:dyDescent="0.2">
      <c r="A27" s="1109" t="s">
        <v>434</v>
      </c>
      <c r="B27" s="870"/>
      <c r="C27" s="1110">
        <v>48725</v>
      </c>
      <c r="D27" s="1110">
        <v>48725</v>
      </c>
      <c r="E27" s="1248">
        <f t="shared" si="0"/>
        <v>0</v>
      </c>
    </row>
    <row r="28" spans="1:7" x14ac:dyDescent="0.2">
      <c r="A28" s="1109" t="s">
        <v>435</v>
      </c>
      <c r="B28" s="870"/>
      <c r="C28" s="1110">
        <v>24714</v>
      </c>
      <c r="D28" s="1110">
        <v>24714</v>
      </c>
      <c r="E28" s="1248">
        <f t="shared" si="0"/>
        <v>0</v>
      </c>
    </row>
    <row r="29" spans="1:7" x14ac:dyDescent="0.2">
      <c r="A29" s="1109" t="s">
        <v>436</v>
      </c>
      <c r="B29" s="870"/>
      <c r="C29" s="1110">
        <v>19028</v>
      </c>
      <c r="D29" s="1110">
        <v>19028</v>
      </c>
      <c r="E29" s="1248">
        <f t="shared" si="0"/>
        <v>0</v>
      </c>
    </row>
    <row r="30" spans="1:7" x14ac:dyDescent="0.2">
      <c r="A30" s="1109" t="s">
        <v>437</v>
      </c>
      <c r="B30" s="870"/>
      <c r="C30" s="1110">
        <v>25173</v>
      </c>
      <c r="D30" s="1110">
        <v>23261</v>
      </c>
      <c r="E30" s="1248">
        <f t="shared" si="0"/>
        <v>-7.5954395582568626E-2</v>
      </c>
    </row>
    <row r="31" spans="1:7" x14ac:dyDescent="0.2">
      <c r="A31" s="1109" t="s">
        <v>439</v>
      </c>
      <c r="B31" s="870"/>
      <c r="C31" s="1110">
        <v>1822</v>
      </c>
      <c r="D31" s="1110">
        <v>1923</v>
      </c>
      <c r="E31" s="1248">
        <f t="shared" si="0"/>
        <v>5.5433589462129527E-2</v>
      </c>
    </row>
    <row r="32" spans="1:7" x14ac:dyDescent="0.2">
      <c r="A32" s="1109" t="s">
        <v>438</v>
      </c>
      <c r="B32" s="870"/>
      <c r="C32" s="1110">
        <v>-4100</v>
      </c>
      <c r="D32" s="1110">
        <v>-2525</v>
      </c>
      <c r="E32" s="1248">
        <f t="shared" si="0"/>
        <v>-0.38414634146341464</v>
      </c>
    </row>
    <row r="33" spans="1:6" x14ac:dyDescent="0.2">
      <c r="A33" s="1109" t="s">
        <v>440</v>
      </c>
      <c r="B33" s="1110"/>
      <c r="C33" s="1110">
        <v>2459</v>
      </c>
      <c r="D33" s="1110">
        <v>2701</v>
      </c>
      <c r="E33" s="1248">
        <f t="shared" si="0"/>
        <v>9.8413989426596182E-2</v>
      </c>
    </row>
    <row r="34" spans="1:6" x14ac:dyDescent="0.2">
      <c r="A34" s="1249" t="s">
        <v>442</v>
      </c>
      <c r="B34" s="1250"/>
      <c r="C34" s="1250">
        <f>+SUM(C20:C33)</f>
        <v>296111</v>
      </c>
      <c r="D34" s="1250">
        <f>SUM(D20:D33)-D24</f>
        <v>296112</v>
      </c>
      <c r="E34" s="1251">
        <f t="shared" si="0"/>
        <v>3.3771119613928559E-6</v>
      </c>
    </row>
    <row r="35" spans="1:6" x14ac:dyDescent="0.2">
      <c r="A35" s="1252" t="s">
        <v>443</v>
      </c>
      <c r="B35" s="1253">
        <f>+D10</f>
        <v>317610.24112000002</v>
      </c>
      <c r="C35" s="1253">
        <f>+C19+C34</f>
        <v>316907.72399999999</v>
      </c>
      <c r="D35" s="1253">
        <f>+D19+D34</f>
        <v>316909</v>
      </c>
      <c r="E35" s="1251">
        <f t="shared" si="0"/>
        <v>4.026408646362223E-6</v>
      </c>
    </row>
    <row r="36" spans="1:6" x14ac:dyDescent="0.2">
      <c r="A36" s="1111" t="s">
        <v>444</v>
      </c>
      <c r="B36" s="1112"/>
      <c r="C36" s="1112"/>
      <c r="D36" s="1112"/>
      <c r="E36" s="1112"/>
    </row>
    <row r="37" spans="1:6" x14ac:dyDescent="0.2">
      <c r="A37" s="1111"/>
      <c r="B37" s="1112"/>
      <c r="C37" s="1112"/>
      <c r="D37" s="1112"/>
      <c r="E37" s="1112"/>
    </row>
    <row r="38" spans="1:6" x14ac:dyDescent="0.2">
      <c r="A38" s="1113"/>
      <c r="B38" s="1112"/>
      <c r="C38" s="1112"/>
      <c r="D38" s="1112"/>
      <c r="E38" s="1112"/>
      <c r="F38" s="1106"/>
    </row>
  </sheetData>
  <pageMargins left="0.7" right="0.7" top="0.75" bottom="0.75" header="0.3" footer="0.3"/>
  <pageSetup paperSize="9" scale="61" orientation="landscape" r:id="rId1"/>
  <headerFooter>
    <oddHeader>&amp;L&amp;"Calibri"&amp;10&amp;K000000 Begränsad delning&amp;1#_x000D_</oddHeader>
  </headerFooter>
  <ignoredErrors>
    <ignoredError sqref="E16:E22 B35:D35 E27:E3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078E0-09B7-49B3-B16F-3804B78B2AA2}">
  <dimension ref="B1:T37"/>
  <sheetViews>
    <sheetView showGridLines="0" zoomScale="90" zoomScaleNormal="90" workbookViewId="0">
      <selection activeCell="H31" sqref="H31"/>
    </sheetView>
  </sheetViews>
  <sheetFormatPr defaultColWidth="9.140625" defaultRowHeight="12.75" x14ac:dyDescent="0.2"/>
  <cols>
    <col min="1" max="1" width="2.42578125" style="30" customWidth="1"/>
    <col min="2" max="2" width="47.140625" style="30" customWidth="1"/>
    <col min="3" max="3" width="11.140625" style="30" customWidth="1"/>
    <col min="4" max="4" width="11.5703125" style="30" customWidth="1"/>
    <col min="5" max="5" width="11.85546875" style="30" customWidth="1"/>
    <col min="6" max="6" width="11.140625" style="30" customWidth="1"/>
    <col min="7" max="7" width="11.42578125" style="30" customWidth="1"/>
    <col min="8" max="8" width="10" style="30" customWidth="1"/>
    <col min="9" max="9" width="11.140625" style="30" customWidth="1"/>
    <col min="10" max="10" width="11.42578125" style="30" customWidth="1"/>
    <col min="11" max="11" width="10" style="30" customWidth="1"/>
    <col min="12" max="13" width="12.42578125" style="30" customWidth="1"/>
    <col min="14" max="14" width="12.42578125" style="30" hidden="1" customWidth="1"/>
    <col min="15" max="15" width="12.42578125" style="30" customWidth="1"/>
    <col min="16" max="16384" width="9.140625" style="30"/>
  </cols>
  <sheetData>
    <row r="1" spans="2:20" s="2" customFormat="1" ht="15" x14ac:dyDescent="0.25">
      <c r="B1" s="13" t="s">
        <v>445</v>
      </c>
      <c r="C1" s="30"/>
      <c r="D1" s="54"/>
      <c r="E1" s="15"/>
      <c r="F1" s="30"/>
      <c r="G1" s="54"/>
      <c r="H1" s="15"/>
      <c r="I1" s="30"/>
      <c r="J1" s="54"/>
      <c r="K1" s="15" t="s">
        <v>25</v>
      </c>
    </row>
    <row r="2" spans="2:20" s="2" customFormat="1" ht="15" x14ac:dyDescent="0.25">
      <c r="B2" s="13"/>
      <c r="C2" s="30"/>
      <c r="D2" s="54"/>
      <c r="E2" s="15"/>
      <c r="F2" s="30"/>
      <c r="G2" s="54"/>
      <c r="H2" s="15"/>
      <c r="I2" s="30"/>
      <c r="J2" s="54"/>
      <c r="K2" s="1241">
        <v>46079</v>
      </c>
    </row>
    <row r="3" spans="2:20" s="2" customFormat="1" ht="15" x14ac:dyDescent="0.25">
      <c r="B3" s="1115" t="s">
        <v>806</v>
      </c>
      <c r="C3" s="30"/>
      <c r="D3" s="54"/>
      <c r="E3" s="15"/>
      <c r="F3" s="30"/>
      <c r="G3" s="54"/>
      <c r="H3" s="15"/>
      <c r="I3" s="30"/>
      <c r="J3" s="54"/>
      <c r="K3" s="15"/>
    </row>
    <row r="4" spans="2:20" s="2" customFormat="1" ht="6" customHeight="1" x14ac:dyDescent="0.2">
      <c r="B4" s="33"/>
      <c r="C4" s="30"/>
      <c r="D4" s="54"/>
      <c r="E4" s="15"/>
      <c r="F4" s="30"/>
      <c r="G4" s="54"/>
      <c r="H4" s="15"/>
      <c r="I4" s="30"/>
      <c r="J4" s="54"/>
      <c r="K4" s="15"/>
    </row>
    <row r="5" spans="2:20" s="2" customFormat="1" ht="14.45" customHeight="1" x14ac:dyDescent="0.2">
      <c r="B5" s="1120" t="s">
        <v>807</v>
      </c>
      <c r="C5" s="738"/>
      <c r="D5" s="738"/>
      <c r="E5" s="44"/>
      <c r="F5" s="738"/>
      <c r="G5" s="738"/>
      <c r="H5" s="44"/>
      <c r="I5" s="738"/>
      <c r="J5" s="738"/>
      <c r="K5" s="44"/>
    </row>
    <row r="6" spans="2:20" s="2" customFormat="1" ht="14.45" customHeight="1" x14ac:dyDescent="0.2">
      <c r="B6" s="1308" t="s">
        <v>894</v>
      </c>
      <c r="C6" s="1362" t="s">
        <v>805</v>
      </c>
      <c r="D6" s="1363"/>
      <c r="E6" s="1364"/>
      <c r="F6" s="1362" t="s">
        <v>446</v>
      </c>
      <c r="G6" s="1363" t="s">
        <v>447</v>
      </c>
      <c r="H6" s="1364"/>
      <c r="I6" s="1362" t="s">
        <v>448</v>
      </c>
      <c r="J6" s="1363" t="s">
        <v>449</v>
      </c>
      <c r="K6" s="1364"/>
    </row>
    <row r="7" spans="2:20" s="2" customFormat="1" ht="14.25" customHeight="1" x14ac:dyDescent="0.2">
      <c r="B7" s="1309" t="s">
        <v>892</v>
      </c>
      <c r="C7" s="1365" t="s">
        <v>450</v>
      </c>
      <c r="D7" s="1366"/>
      <c r="E7" s="1367"/>
      <c r="F7" s="1365" t="s">
        <v>451</v>
      </c>
      <c r="G7" s="1366"/>
      <c r="H7" s="1367"/>
      <c r="I7" s="1365" t="s">
        <v>452</v>
      </c>
      <c r="J7" s="1366" t="s">
        <v>453</v>
      </c>
      <c r="K7" s="1367"/>
    </row>
    <row r="8" spans="2:20" s="62" customFormat="1" ht="23.1" customHeight="1" x14ac:dyDescent="0.25">
      <c r="B8" s="1310"/>
      <c r="C8" s="1311" t="s">
        <v>454</v>
      </c>
      <c r="D8" s="1312" t="s">
        <v>455</v>
      </c>
      <c r="E8" s="1313" t="s">
        <v>456</v>
      </c>
      <c r="F8" s="1311" t="s">
        <v>454</v>
      </c>
      <c r="G8" s="1312" t="s">
        <v>455</v>
      </c>
      <c r="H8" s="1313" t="s">
        <v>456</v>
      </c>
      <c r="I8" s="1311" t="s">
        <v>454</v>
      </c>
      <c r="J8" s="1312" t="s">
        <v>455</v>
      </c>
      <c r="K8" s="1313" t="s">
        <v>456</v>
      </c>
    </row>
    <row r="9" spans="2:20" s="2" customFormat="1" ht="15" x14ac:dyDescent="0.25">
      <c r="B9" s="1314" t="s">
        <v>893</v>
      </c>
      <c r="C9" s="1315">
        <v>0.69509370207237142</v>
      </c>
      <c r="D9" s="1315"/>
      <c r="E9" s="1316">
        <v>0.69509370207237142</v>
      </c>
      <c r="F9" s="1117">
        <v>0.30094576240625082</v>
      </c>
      <c r="G9" s="1117"/>
      <c r="H9" s="1118">
        <v>0.30094576240625082</v>
      </c>
      <c r="I9" s="1117">
        <v>0.37483615242637741</v>
      </c>
      <c r="J9" s="1117"/>
      <c r="K9" s="1118">
        <v>0.37483615242637741</v>
      </c>
    </row>
    <row r="10" spans="2:20" s="2" customFormat="1" ht="15" x14ac:dyDescent="0.25">
      <c r="B10" s="1116" t="s">
        <v>312</v>
      </c>
      <c r="C10" s="1117">
        <v>0.69509370207237142</v>
      </c>
      <c r="D10" s="1117">
        <v>0.23797434675533979</v>
      </c>
      <c r="E10" s="1118">
        <v>0.93306804882771122</v>
      </c>
      <c r="F10" s="1117">
        <v>0.30094576240625082</v>
      </c>
      <c r="G10" s="1117">
        <v>0.10053343328014194</v>
      </c>
      <c r="H10" s="1118">
        <v>0.40147919568639279</v>
      </c>
      <c r="I10" s="1117">
        <v>0.37483615242637741</v>
      </c>
      <c r="J10" s="1117">
        <v>0.1128411935304916</v>
      </c>
      <c r="K10" s="1118">
        <v>0.48767734595686901</v>
      </c>
    </row>
    <row r="11" spans="2:20" s="2" customFormat="1" ht="15" x14ac:dyDescent="0.25">
      <c r="B11" s="1116" t="s">
        <v>313</v>
      </c>
      <c r="C11" s="1119">
        <v>0.69509370207237142</v>
      </c>
      <c r="D11" s="1119">
        <v>0.29178443814400856</v>
      </c>
      <c r="E11" s="1118">
        <v>0.98687814021637998</v>
      </c>
      <c r="F11" s="1119">
        <v>0.30094576240625082</v>
      </c>
      <c r="G11" s="1119">
        <v>8.0110408518587556E-2</v>
      </c>
      <c r="H11" s="1118">
        <v>0.38105617092483834</v>
      </c>
      <c r="I11" s="1119">
        <v>0.37483615242637741</v>
      </c>
      <c r="J11" s="1119">
        <v>0.1553423053342616</v>
      </c>
      <c r="K11" s="1118">
        <v>0.53017845776063899</v>
      </c>
    </row>
    <row r="12" spans="2:20" s="2" customFormat="1" ht="11.25" x14ac:dyDescent="0.2">
      <c r="B12" s="47"/>
      <c r="C12" s="63"/>
      <c r="D12" s="63"/>
      <c r="E12" s="63"/>
      <c r="F12" s="63"/>
      <c r="G12" s="63"/>
      <c r="H12" s="63"/>
      <c r="I12" s="63"/>
      <c r="J12" s="63"/>
      <c r="K12" s="63"/>
    </row>
    <row r="13" spans="2:20" s="2" customFormat="1" ht="11.25" x14ac:dyDescent="0.2">
      <c r="B13" s="47"/>
      <c r="C13" s="63"/>
      <c r="D13" s="63"/>
      <c r="E13" s="63"/>
      <c r="F13" s="63"/>
      <c r="G13" s="63"/>
      <c r="H13" s="63"/>
      <c r="I13" s="63"/>
      <c r="J13" s="63"/>
      <c r="K13" s="63"/>
    </row>
    <row r="14" spans="2:20" s="2" customFormat="1" ht="11.25" x14ac:dyDescent="0.2">
      <c r="B14" s="47"/>
      <c r="C14" s="63"/>
      <c r="D14" s="63"/>
      <c r="E14" s="63"/>
      <c r="F14" s="63"/>
      <c r="G14" s="63"/>
      <c r="H14" s="63"/>
      <c r="I14" s="63"/>
      <c r="J14" s="63"/>
      <c r="K14" s="63"/>
    </row>
    <row r="15" spans="2:20" s="2" customFormat="1" ht="11.25" x14ac:dyDescent="0.2">
      <c r="B15" s="47"/>
      <c r="C15" s="63"/>
      <c r="D15" s="63"/>
      <c r="E15" s="63"/>
      <c r="F15" s="63"/>
      <c r="G15" s="63"/>
      <c r="H15" s="63"/>
      <c r="I15" s="63"/>
      <c r="J15" s="63"/>
      <c r="K15" s="63"/>
    </row>
    <row r="16" spans="2:20" ht="18.75" x14ac:dyDescent="0.3">
      <c r="B16" s="10" t="s">
        <v>457</v>
      </c>
      <c r="C16" s="524"/>
      <c r="D16" s="524"/>
      <c r="F16" s="524"/>
      <c r="G16" s="524"/>
      <c r="I16" s="524"/>
      <c r="J16" s="524"/>
      <c r="L16" s="740"/>
      <c r="M16" s="525"/>
      <c r="N16" s="739"/>
      <c r="O16" s="739"/>
      <c r="P16" s="740"/>
      <c r="Q16" s="525"/>
      <c r="R16" s="739"/>
      <c r="S16" s="739"/>
      <c r="T16" s="740"/>
    </row>
    <row r="17" spans="2:20" ht="18.75" x14ac:dyDescent="0.3">
      <c r="B17" s="30" t="s">
        <v>458</v>
      </c>
      <c r="C17" s="526"/>
      <c r="D17" s="526"/>
      <c r="E17" s="29"/>
      <c r="F17" s="526"/>
      <c r="G17" s="526"/>
      <c r="H17" s="29"/>
      <c r="I17" s="526"/>
      <c r="J17" s="526"/>
      <c r="K17" s="29"/>
      <c r="L17" s="740"/>
      <c r="M17" s="525"/>
      <c r="N17" s="739"/>
      <c r="O17" s="739"/>
      <c r="P17" s="740"/>
      <c r="Q17" s="525"/>
      <c r="R17" s="739"/>
      <c r="S17" s="739"/>
      <c r="T17" s="740"/>
    </row>
    <row r="18" spans="2:20" x14ac:dyDescent="0.2">
      <c r="B18" s="30" t="s">
        <v>459</v>
      </c>
      <c r="C18" s="526"/>
      <c r="D18" s="526"/>
      <c r="E18" s="29"/>
      <c r="F18" s="526"/>
      <c r="G18" s="526"/>
      <c r="H18" s="29"/>
      <c r="I18" s="526"/>
      <c r="J18" s="526"/>
      <c r="K18" s="29"/>
      <c r="N18" s="741"/>
    </row>
    <row r="19" spans="2:20" x14ac:dyDescent="0.2">
      <c r="B19" s="30" t="s">
        <v>460</v>
      </c>
      <c r="C19" s="526"/>
      <c r="D19" s="526"/>
      <c r="E19" s="29"/>
      <c r="F19" s="526"/>
      <c r="G19" s="526"/>
      <c r="H19" s="29"/>
      <c r="I19" s="526"/>
      <c r="J19" s="526"/>
      <c r="K19" s="29"/>
      <c r="N19" s="741"/>
    </row>
    <row r="20" spans="2:20" x14ac:dyDescent="0.2">
      <c r="B20" s="30" t="s">
        <v>461</v>
      </c>
      <c r="C20" s="526"/>
      <c r="D20" s="526"/>
      <c r="E20" s="29"/>
      <c r="F20" s="526"/>
      <c r="G20" s="526"/>
      <c r="H20" s="29"/>
      <c r="I20" s="526"/>
      <c r="J20" s="526"/>
      <c r="K20" s="29"/>
      <c r="N20" s="741"/>
    </row>
    <row r="21" spans="2:20" ht="15" x14ac:dyDescent="0.25">
      <c r="B21" s="30" t="s">
        <v>462</v>
      </c>
      <c r="C21" s="526"/>
      <c r="D21" s="526"/>
      <c r="E21" s="29"/>
      <c r="F21" s="526"/>
      <c r="G21" s="526"/>
      <c r="H21" s="29"/>
      <c r="I21" s="526"/>
      <c r="J21" s="526"/>
      <c r="K21" s="29"/>
      <c r="L21" s="742"/>
      <c r="M21" s="742"/>
      <c r="N21" s="742"/>
    </row>
    <row r="22" spans="2:20" ht="15" x14ac:dyDescent="0.25">
      <c r="B22" s="30" t="s">
        <v>463</v>
      </c>
      <c r="C22" s="526"/>
      <c r="D22" s="526"/>
      <c r="E22" s="29"/>
      <c r="F22" s="526"/>
      <c r="G22" s="526"/>
      <c r="H22" s="29"/>
      <c r="I22" s="526"/>
      <c r="J22" s="526"/>
      <c r="K22" s="29"/>
      <c r="L22" s="742"/>
      <c r="M22" s="742"/>
      <c r="N22" s="742"/>
    </row>
    <row r="23" spans="2:20" ht="15" x14ac:dyDescent="0.25">
      <c r="C23" s="526"/>
      <c r="D23" s="526"/>
      <c r="E23" s="29"/>
      <c r="F23" s="526"/>
      <c r="G23" s="526"/>
      <c r="H23" s="29"/>
      <c r="I23" s="526"/>
      <c r="J23" s="526"/>
      <c r="K23" s="29"/>
      <c r="L23" s="742"/>
      <c r="M23" s="742"/>
      <c r="N23" s="742"/>
    </row>
    <row r="24" spans="2:20" ht="15" x14ac:dyDescent="0.25">
      <c r="B24" s="10" t="s">
        <v>464</v>
      </c>
      <c r="C24" s="524"/>
      <c r="D24" s="524"/>
      <c r="F24" s="524"/>
      <c r="G24" s="524"/>
      <c r="I24" s="524"/>
      <c r="J24" s="524"/>
      <c r="L24" s="742"/>
      <c r="M24" s="742"/>
      <c r="N24" s="742"/>
    </row>
    <row r="25" spans="2:20" ht="15" x14ac:dyDescent="0.25">
      <c r="B25" s="16" t="s">
        <v>465</v>
      </c>
      <c r="C25" s="524"/>
      <c r="D25" s="524"/>
      <c r="F25" s="524"/>
      <c r="G25" s="524"/>
      <c r="I25" s="524"/>
      <c r="J25" s="524"/>
      <c r="L25" s="742"/>
      <c r="M25" s="742"/>
      <c r="N25" s="742"/>
    </row>
    <row r="26" spans="2:20" ht="15" x14ac:dyDescent="0.25">
      <c r="B26" s="16" t="s">
        <v>466</v>
      </c>
      <c r="C26" s="524"/>
      <c r="D26" s="524"/>
      <c r="F26" s="524"/>
      <c r="G26" s="524"/>
      <c r="I26" s="524"/>
      <c r="J26" s="524"/>
      <c r="L26" s="742"/>
      <c r="M26" s="742"/>
      <c r="N26" s="742"/>
    </row>
    <row r="27" spans="2:20" ht="15" x14ac:dyDescent="0.25">
      <c r="B27" s="16" t="s">
        <v>851</v>
      </c>
      <c r="C27" s="524"/>
      <c r="D27" s="524"/>
      <c r="F27" s="524"/>
      <c r="G27" s="524"/>
      <c r="I27" s="524"/>
      <c r="J27" s="524"/>
      <c r="L27" s="742"/>
      <c r="M27" s="742"/>
      <c r="N27" s="742"/>
    </row>
    <row r="28" spans="2:20" ht="15" x14ac:dyDescent="0.25">
      <c r="B28" s="16"/>
      <c r="C28" s="524"/>
      <c r="D28" s="524"/>
      <c r="F28" s="524"/>
      <c r="G28" s="524"/>
      <c r="I28" s="524"/>
      <c r="J28" s="524"/>
      <c r="L28" s="742"/>
      <c r="M28" s="742"/>
      <c r="N28" s="742"/>
    </row>
    <row r="29" spans="2:20" ht="25.35" customHeight="1" x14ac:dyDescent="0.25">
      <c r="B29" s="505" t="s">
        <v>877</v>
      </c>
      <c r="C29" s="505"/>
      <c r="D29" s="505"/>
      <c r="E29" s="505"/>
      <c r="F29" s="505"/>
      <c r="G29" s="505"/>
      <c r="I29" s="524"/>
      <c r="J29" s="524"/>
      <c r="L29" s="742"/>
      <c r="M29" s="742"/>
      <c r="N29" s="742"/>
    </row>
    <row r="30" spans="2:20" ht="24" x14ac:dyDescent="0.25">
      <c r="B30" s="1128" t="s">
        <v>309</v>
      </c>
      <c r="C30" s="1129" t="s">
        <v>467</v>
      </c>
      <c r="D30" s="1135" t="s">
        <v>468</v>
      </c>
      <c r="E30" s="1129" t="s">
        <v>469</v>
      </c>
      <c r="F30" s="1129" t="s">
        <v>342</v>
      </c>
      <c r="G30" s="1133"/>
      <c r="H30" s="999" t="s">
        <v>902</v>
      </c>
      <c r="I30" s="524"/>
      <c r="J30" s="524"/>
      <c r="L30" s="742"/>
      <c r="M30" s="742"/>
      <c r="N30" s="742"/>
    </row>
    <row r="31" spans="2:20" ht="15" x14ac:dyDescent="0.25">
      <c r="B31" s="1005"/>
      <c r="C31" s="1129" t="s">
        <v>470</v>
      </c>
      <c r="D31" s="1129" t="s">
        <v>471</v>
      </c>
      <c r="E31" s="1129" t="s">
        <v>472</v>
      </c>
      <c r="F31" s="1129"/>
      <c r="G31" s="1133"/>
      <c r="I31" s="524"/>
      <c r="J31" s="524"/>
      <c r="L31" s="742"/>
      <c r="M31" s="742"/>
      <c r="N31" s="742"/>
    </row>
    <row r="32" spans="2:20" ht="15" x14ac:dyDescent="0.25">
      <c r="B32" s="1130" t="s">
        <v>312</v>
      </c>
      <c r="C32" s="1131">
        <v>127311491.92</v>
      </c>
      <c r="D32" s="1131">
        <v>7701670.1100000003</v>
      </c>
      <c r="E32" s="1131">
        <v>47635328.880000003</v>
      </c>
      <c r="F32" s="1131">
        <f>+E32+D32+C32</f>
        <v>182648490.91</v>
      </c>
      <c r="G32" s="1134"/>
      <c r="I32" s="524"/>
      <c r="J32" s="524"/>
      <c r="L32" s="742"/>
      <c r="M32" s="742"/>
      <c r="N32" s="742"/>
    </row>
    <row r="33" spans="2:14" ht="15" x14ac:dyDescent="0.25">
      <c r="B33" s="1130" t="s">
        <v>313</v>
      </c>
      <c r="C33" s="1131">
        <v>68025663.549999997</v>
      </c>
      <c r="D33" s="1131">
        <v>2962697.09</v>
      </c>
      <c r="E33" s="1131">
        <v>58661640.310000002</v>
      </c>
      <c r="F33" s="1131">
        <f>+E33+D33+C33</f>
        <v>129650000.95</v>
      </c>
      <c r="G33" s="1134"/>
      <c r="I33" s="524"/>
      <c r="J33" s="524"/>
      <c r="L33" s="742"/>
      <c r="M33" s="742"/>
      <c r="N33" s="742"/>
    </row>
    <row r="34" spans="2:14" ht="15" x14ac:dyDescent="0.25">
      <c r="B34" s="1130" t="s">
        <v>473</v>
      </c>
      <c r="C34" s="1131">
        <v>270747.49</v>
      </c>
      <c r="D34" s="1131">
        <v>2996223.14</v>
      </c>
      <c r="E34" s="1131">
        <v>1342797.79</v>
      </c>
      <c r="F34" s="1131">
        <f>+E34+D34+C34</f>
        <v>4609768.42</v>
      </c>
      <c r="G34" s="1134"/>
      <c r="I34" s="524"/>
      <c r="J34" s="524"/>
      <c r="L34" s="742"/>
      <c r="M34" s="742"/>
      <c r="N34" s="742"/>
    </row>
    <row r="35" spans="2:14" ht="15" x14ac:dyDescent="0.25">
      <c r="B35" s="1130" t="s">
        <v>251</v>
      </c>
      <c r="C35" s="1132">
        <f>+C34+C32+C33</f>
        <v>195607902.95999998</v>
      </c>
      <c r="D35" s="1132">
        <f>+D34+D32+D33</f>
        <v>13660590.34</v>
      </c>
      <c r="E35" s="1132">
        <f>+E34+E32+E33</f>
        <v>107639766.98</v>
      </c>
      <c r="F35" s="1132">
        <f>+F34+F32+F33</f>
        <v>316908260.27999997</v>
      </c>
      <c r="G35" s="65"/>
      <c r="I35" s="524"/>
      <c r="J35" s="524"/>
      <c r="L35" s="742"/>
      <c r="M35" s="742"/>
      <c r="N35" s="742"/>
    </row>
    <row r="36" spans="2:14" ht="15" x14ac:dyDescent="0.25">
      <c r="B36" s="10"/>
      <c r="C36" s="524"/>
      <c r="D36" s="524"/>
      <c r="F36" s="524"/>
      <c r="G36" s="524"/>
      <c r="I36" s="524"/>
      <c r="J36" s="524"/>
      <c r="L36" s="742"/>
      <c r="M36" s="742"/>
      <c r="N36" s="742"/>
    </row>
    <row r="37" spans="2:14" ht="15" x14ac:dyDescent="0.25">
      <c r="B37" s="10"/>
      <c r="C37" s="524"/>
      <c r="D37" s="524"/>
      <c r="F37" s="524"/>
      <c r="G37" s="524"/>
      <c r="I37" s="524"/>
      <c r="J37" s="524"/>
      <c r="L37" s="742"/>
      <c r="M37" s="742"/>
      <c r="N37" s="742"/>
    </row>
  </sheetData>
  <mergeCells count="6">
    <mergeCell ref="C6:E6"/>
    <mergeCell ref="F6:H6"/>
    <mergeCell ref="I6:K6"/>
    <mergeCell ref="C7:E7"/>
    <mergeCell ref="F7:H7"/>
    <mergeCell ref="I7:K7"/>
  </mergeCells>
  <pageMargins left="0.74803149606299213" right="0.74803149606299213" top="0.6692913385826772" bottom="0.98425196850393704" header="0.31496062992125984" footer="0.51181102362204722"/>
  <pageSetup paperSize="9" orientation="landscape" r:id="rId1"/>
  <headerFooter alignWithMargins="0">
    <oddHeader>&amp;L&amp;"Calibri"&amp;10&amp;K000000 Begränsad delning&amp;1#_x000D_</oddHeader>
    <oddFooter>&amp;L&amp;D&amp;R&amp;A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A1:D55"/>
  <sheetViews>
    <sheetView zoomScale="80" zoomScaleNormal="80" workbookViewId="0">
      <selection sqref="A1:D1"/>
    </sheetView>
  </sheetViews>
  <sheetFormatPr defaultColWidth="9.140625" defaultRowHeight="11.25" x14ac:dyDescent="0.2"/>
  <cols>
    <col min="1" max="1" width="90.7109375" style="528" customWidth="1"/>
    <col min="2" max="2" width="30.140625" style="528" customWidth="1"/>
    <col min="3" max="3" width="90.7109375" style="528" customWidth="1"/>
    <col min="4" max="4" width="30.140625" style="528" customWidth="1"/>
    <col min="5" max="16384" width="9.140625" style="528"/>
  </cols>
  <sheetData>
    <row r="1" spans="1:4" ht="31.5" x14ac:dyDescent="0.5">
      <c r="A1" s="1371" t="s">
        <v>28</v>
      </c>
      <c r="B1" s="1372"/>
      <c r="C1" s="1372"/>
      <c r="D1" s="1373"/>
    </row>
    <row r="2" spans="1:4" ht="13.5" thickBot="1" x14ac:dyDescent="0.25">
      <c r="A2" s="529" t="s">
        <v>474</v>
      </c>
      <c r="B2" s="530"/>
      <c r="C2" s="530"/>
      <c r="D2" s="531"/>
    </row>
    <row r="3" spans="1:4" ht="18.75" x14ac:dyDescent="0.2">
      <c r="A3" s="532" t="s">
        <v>475</v>
      </c>
      <c r="B3" s="533"/>
      <c r="C3" s="532" t="s">
        <v>269</v>
      </c>
      <c r="D3" s="533"/>
    </row>
    <row r="4" spans="1:4" ht="15" x14ac:dyDescent="0.25">
      <c r="A4" s="534" t="s">
        <v>476</v>
      </c>
      <c r="B4" s="535" t="s">
        <v>477</v>
      </c>
      <c r="C4" s="536" t="s">
        <v>476</v>
      </c>
      <c r="D4" s="537" t="s">
        <v>477</v>
      </c>
    </row>
    <row r="5" spans="1:4" s="540" customFormat="1" ht="15.75" thickBot="1" x14ac:dyDescent="0.3">
      <c r="A5" s="538" t="s">
        <v>478</v>
      </c>
      <c r="B5" s="539"/>
      <c r="C5" s="538" t="s">
        <v>478</v>
      </c>
      <c r="D5" s="539"/>
    </row>
    <row r="6" spans="1:4" ht="13.5" thickTop="1" x14ac:dyDescent="0.2">
      <c r="A6" s="541" t="s">
        <v>479</v>
      </c>
      <c r="B6" s="542" t="s">
        <v>480</v>
      </c>
      <c r="C6" s="541" t="s">
        <v>479</v>
      </c>
      <c r="D6" s="543" t="s">
        <v>908</v>
      </c>
    </row>
    <row r="7" spans="1:4" ht="46.5" customHeight="1" x14ac:dyDescent="0.2">
      <c r="A7" s="544" t="s">
        <v>909</v>
      </c>
      <c r="B7" s="545"/>
      <c r="C7" s="544" t="s">
        <v>909</v>
      </c>
      <c r="D7" s="543"/>
    </row>
    <row r="8" spans="1:4" ht="12.75" x14ac:dyDescent="0.2">
      <c r="A8" s="546"/>
      <c r="B8" s="545"/>
      <c r="C8" s="547"/>
      <c r="D8" s="543"/>
    </row>
    <row r="9" spans="1:4" ht="12.75" x14ac:dyDescent="0.2">
      <c r="A9" s="548" t="s">
        <v>481</v>
      </c>
      <c r="B9" s="545" t="s">
        <v>480</v>
      </c>
      <c r="C9" s="547" t="s">
        <v>481</v>
      </c>
      <c r="D9" s="543" t="s">
        <v>908</v>
      </c>
    </row>
    <row r="10" spans="1:4" ht="12.75" x14ac:dyDescent="0.2">
      <c r="A10" s="548" t="s">
        <v>106</v>
      </c>
      <c r="B10" s="545"/>
      <c r="C10" s="549" t="s">
        <v>482</v>
      </c>
      <c r="D10" s="543" t="s">
        <v>908</v>
      </c>
    </row>
    <row r="11" spans="1:4" ht="22.5" x14ac:dyDescent="0.2">
      <c r="A11" s="548"/>
      <c r="B11" s="545"/>
      <c r="C11" s="550" t="s">
        <v>483</v>
      </c>
      <c r="D11" s="551" t="s">
        <v>910</v>
      </c>
    </row>
    <row r="12" spans="1:4" ht="12.75" x14ac:dyDescent="0.2">
      <c r="A12" s="552"/>
      <c r="B12" s="553"/>
      <c r="C12" s="554"/>
      <c r="D12" s="555"/>
    </row>
    <row r="13" spans="1:4" ht="13.5" thickBot="1" x14ac:dyDescent="0.25">
      <c r="A13" s="556" t="s">
        <v>484</v>
      </c>
      <c r="B13" s="557"/>
      <c r="C13" s="556" t="s">
        <v>484</v>
      </c>
      <c r="D13" s="557"/>
    </row>
    <row r="14" spans="1:4" ht="13.5" thickTop="1" x14ac:dyDescent="0.2">
      <c r="A14" s="558" t="s">
        <v>485</v>
      </c>
      <c r="B14" s="559" t="s">
        <v>907</v>
      </c>
      <c r="C14" s="558" t="s">
        <v>485</v>
      </c>
      <c r="D14" s="560" t="s">
        <v>907</v>
      </c>
    </row>
    <row r="15" spans="1:4" ht="25.5" x14ac:dyDescent="0.2">
      <c r="A15" s="558" t="s">
        <v>486</v>
      </c>
      <c r="B15" s="561" t="s">
        <v>487</v>
      </c>
      <c r="C15" s="558" t="s">
        <v>486</v>
      </c>
      <c r="D15" s="562" t="s">
        <v>488</v>
      </c>
    </row>
    <row r="16" spans="1:4" ht="12.75" x14ac:dyDescent="0.2">
      <c r="A16" s="563"/>
      <c r="B16" s="564"/>
      <c r="C16" s="565"/>
      <c r="D16" s="566"/>
    </row>
    <row r="17" spans="1:4" ht="13.5" thickBot="1" x14ac:dyDescent="0.25">
      <c r="A17" s="567" t="s">
        <v>489</v>
      </c>
      <c r="B17" s="568"/>
      <c r="C17" s="567" t="s">
        <v>489</v>
      </c>
      <c r="D17" s="568"/>
    </row>
    <row r="18" spans="1:4" ht="13.5" thickTop="1" x14ac:dyDescent="0.2">
      <c r="A18" s="569" t="s">
        <v>490</v>
      </c>
      <c r="B18" s="570" t="s">
        <v>911</v>
      </c>
      <c r="C18" s="547"/>
      <c r="D18" s="543"/>
    </row>
    <row r="19" spans="1:4" ht="12.75" x14ac:dyDescent="0.2">
      <c r="A19" s="552"/>
      <c r="B19" s="553"/>
      <c r="C19" s="554"/>
      <c r="D19" s="571"/>
    </row>
    <row r="20" spans="1:4" s="572" customFormat="1" ht="13.5" thickBot="1" x14ac:dyDescent="0.25">
      <c r="A20" s="556" t="s">
        <v>491</v>
      </c>
      <c r="B20" s="557"/>
      <c r="C20" s="556" t="s">
        <v>491</v>
      </c>
      <c r="D20" s="557"/>
    </row>
    <row r="21" spans="1:4" ht="13.5" thickTop="1" x14ac:dyDescent="0.2">
      <c r="A21" s="573" t="s">
        <v>492</v>
      </c>
      <c r="B21" s="574" t="s">
        <v>480</v>
      </c>
      <c r="C21" s="575"/>
      <c r="D21" s="560"/>
    </row>
    <row r="22" spans="1:4" ht="12.75" x14ac:dyDescent="0.2">
      <c r="A22" s="576"/>
      <c r="B22" s="564"/>
      <c r="C22" s="565"/>
      <c r="D22" s="566"/>
    </row>
    <row r="23" spans="1:4" ht="13.5" thickBot="1" x14ac:dyDescent="0.25">
      <c r="A23" s="567" t="s">
        <v>493</v>
      </c>
      <c r="B23" s="568"/>
      <c r="C23" s="567" t="s">
        <v>493</v>
      </c>
      <c r="D23" s="568"/>
    </row>
    <row r="24" spans="1:4" ht="13.5" thickTop="1" x14ac:dyDescent="0.2">
      <c r="A24" s="569" t="s">
        <v>494</v>
      </c>
      <c r="B24" s="570" t="s">
        <v>907</v>
      </c>
      <c r="C24" s="569" t="s">
        <v>494</v>
      </c>
      <c r="D24" s="577" t="s">
        <v>907</v>
      </c>
    </row>
    <row r="25" spans="1:4" ht="12.75" x14ac:dyDescent="0.2">
      <c r="A25" s="548" t="s">
        <v>495</v>
      </c>
      <c r="B25" s="545" t="s">
        <v>907</v>
      </c>
      <c r="C25" s="548" t="s">
        <v>495</v>
      </c>
      <c r="D25" s="543" t="s">
        <v>907</v>
      </c>
    </row>
    <row r="26" spans="1:4" ht="12.75" x14ac:dyDescent="0.2">
      <c r="A26" s="578" t="s">
        <v>496</v>
      </c>
      <c r="B26" s="545" t="s">
        <v>907</v>
      </c>
      <c r="C26" s="578" t="s">
        <v>496</v>
      </c>
      <c r="D26" s="545" t="s">
        <v>907</v>
      </c>
    </row>
    <row r="27" spans="1:4" ht="12.75" x14ac:dyDescent="0.2">
      <c r="A27" s="552"/>
      <c r="B27" s="553"/>
      <c r="C27" s="554"/>
      <c r="D27" s="571"/>
    </row>
    <row r="28" spans="1:4" ht="13.5" thickBot="1" x14ac:dyDescent="0.25">
      <c r="A28" s="556" t="s">
        <v>497</v>
      </c>
      <c r="B28" s="557"/>
      <c r="C28" s="556" t="s">
        <v>497</v>
      </c>
      <c r="D28" s="557"/>
    </row>
    <row r="29" spans="1:4" ht="13.5" thickTop="1" x14ac:dyDescent="0.2">
      <c r="A29" s="576" t="s">
        <v>498</v>
      </c>
      <c r="B29" s="559" t="s">
        <v>907</v>
      </c>
      <c r="C29" s="576" t="s">
        <v>498</v>
      </c>
      <c r="D29" s="560" t="s">
        <v>907</v>
      </c>
    </row>
    <row r="30" spans="1:4" ht="12.75" x14ac:dyDescent="0.2">
      <c r="A30" s="576" t="s">
        <v>499</v>
      </c>
      <c r="B30" s="559" t="s">
        <v>907</v>
      </c>
      <c r="C30" s="576" t="s">
        <v>499</v>
      </c>
      <c r="D30" s="560" t="s">
        <v>907</v>
      </c>
    </row>
    <row r="31" spans="1:4" ht="12.75" x14ac:dyDescent="0.2">
      <c r="A31" s="576" t="s">
        <v>500</v>
      </c>
      <c r="B31" s="559" t="s">
        <v>907</v>
      </c>
      <c r="C31" s="575"/>
      <c r="D31" s="560"/>
    </row>
    <row r="32" spans="1:4" ht="12.75" x14ac:dyDescent="0.2">
      <c r="A32" s="576"/>
      <c r="B32" s="579"/>
      <c r="C32" s="575"/>
      <c r="D32" s="560"/>
    </row>
    <row r="33" spans="1:4" ht="13.5" thickBot="1" x14ac:dyDescent="0.25">
      <c r="A33" s="567" t="s">
        <v>501</v>
      </c>
      <c r="B33" s="568"/>
      <c r="C33" s="567" t="s">
        <v>501</v>
      </c>
      <c r="D33" s="568"/>
    </row>
    <row r="34" spans="1:4" ht="13.5" thickTop="1" x14ac:dyDescent="0.2">
      <c r="A34" s="580" t="s">
        <v>502</v>
      </c>
      <c r="B34" s="581"/>
      <c r="C34" s="580" t="s">
        <v>502</v>
      </c>
      <c r="D34" s="581"/>
    </row>
    <row r="35" spans="1:4" ht="12.75" x14ac:dyDescent="0.2">
      <c r="A35" s="580" t="s">
        <v>503</v>
      </c>
      <c r="B35" s="581"/>
      <c r="C35" s="580" t="s">
        <v>503</v>
      </c>
      <c r="D35" s="581"/>
    </row>
    <row r="36" spans="1:4" ht="13.5" thickBot="1" x14ac:dyDescent="0.25">
      <c r="A36" s="582"/>
      <c r="B36" s="583"/>
      <c r="C36" s="582"/>
      <c r="D36" s="583"/>
    </row>
    <row r="37" spans="1:4" ht="13.5" thickBot="1" x14ac:dyDescent="0.25">
      <c r="A37" s="584"/>
      <c r="B37" s="530"/>
      <c r="C37" s="530"/>
      <c r="D37" s="531"/>
    </row>
    <row r="38" spans="1:4" ht="15" x14ac:dyDescent="0.25">
      <c r="A38" s="585" t="s">
        <v>504</v>
      </c>
      <c r="B38" s="586" t="s">
        <v>477</v>
      </c>
      <c r="C38" s="587" t="s">
        <v>504</v>
      </c>
      <c r="D38" s="586" t="s">
        <v>477</v>
      </c>
    </row>
    <row r="39" spans="1:4" ht="13.5" thickBot="1" x14ac:dyDescent="0.25">
      <c r="A39" s="567" t="s">
        <v>505</v>
      </c>
      <c r="B39" s="568"/>
      <c r="C39" s="567" t="s">
        <v>505</v>
      </c>
      <c r="D39" s="568"/>
    </row>
    <row r="40" spans="1:4" ht="20.25" customHeight="1" thickTop="1" x14ac:dyDescent="0.2">
      <c r="A40" s="541" t="s">
        <v>506</v>
      </c>
      <c r="B40" s="570" t="s">
        <v>507</v>
      </c>
      <c r="C40" s="541" t="s">
        <v>506</v>
      </c>
      <c r="D40" s="577" t="s">
        <v>507</v>
      </c>
    </row>
    <row r="41" spans="1:4" ht="13.5" thickBot="1" x14ac:dyDescent="0.25">
      <c r="A41" s="588"/>
      <c r="B41" s="589"/>
      <c r="C41" s="590"/>
      <c r="D41" s="583"/>
    </row>
    <row r="42" spans="1:4" ht="12.75" x14ac:dyDescent="0.2">
      <c r="A42" s="530"/>
      <c r="B42" s="530"/>
      <c r="C42" s="530"/>
      <c r="D42" s="530"/>
    </row>
    <row r="43" spans="1:4" ht="12.75" x14ac:dyDescent="0.2">
      <c r="A43" s="591" t="s">
        <v>508</v>
      </c>
      <c r="B43" s="530"/>
      <c r="C43" s="530"/>
      <c r="D43" s="530"/>
    </row>
    <row r="44" spans="1:4" ht="12.75" x14ac:dyDescent="0.2">
      <c r="A44" s="1374" t="s">
        <v>509</v>
      </c>
      <c r="B44" s="1375"/>
      <c r="C44" s="1375"/>
      <c r="D44" s="1376"/>
    </row>
    <row r="45" spans="1:4" ht="12.75" x14ac:dyDescent="0.2">
      <c r="A45" s="1377" t="s">
        <v>510</v>
      </c>
      <c r="B45" s="1378"/>
      <c r="C45" s="1378"/>
      <c r="D45" s="1379"/>
    </row>
    <row r="46" spans="1:4" ht="12.75" x14ac:dyDescent="0.2">
      <c r="A46" s="1380" t="s">
        <v>511</v>
      </c>
      <c r="B46" s="1381"/>
      <c r="C46" s="1381"/>
      <c r="D46" s="1382"/>
    </row>
    <row r="47" spans="1:4" ht="12.75" x14ac:dyDescent="0.2">
      <c r="A47" s="1377" t="s">
        <v>512</v>
      </c>
      <c r="B47" s="1378"/>
      <c r="C47" s="1378"/>
      <c r="D47" s="1379"/>
    </row>
    <row r="48" spans="1:4" ht="12.75" x14ac:dyDescent="0.2">
      <c r="A48" s="1377"/>
      <c r="B48" s="1378"/>
      <c r="C48" s="1378"/>
      <c r="D48" s="1379"/>
    </row>
    <row r="49" spans="1:4" ht="28.5" customHeight="1" x14ac:dyDescent="0.2">
      <c r="A49" s="1383" t="s">
        <v>513</v>
      </c>
      <c r="B49" s="1384"/>
      <c r="C49" s="1384"/>
      <c r="D49" s="1385"/>
    </row>
    <row r="50" spans="1:4" ht="12.75" x14ac:dyDescent="0.2">
      <c r="A50" s="1377"/>
      <c r="B50" s="1378"/>
      <c r="C50" s="1378"/>
      <c r="D50" s="1379"/>
    </row>
    <row r="51" spans="1:4" ht="29.25" customHeight="1" x14ac:dyDescent="0.2">
      <c r="A51" s="1386" t="s">
        <v>514</v>
      </c>
      <c r="B51" s="1387"/>
      <c r="C51" s="1387"/>
      <c r="D51" s="1388"/>
    </row>
    <row r="52" spans="1:4" ht="12.75" x14ac:dyDescent="0.2">
      <c r="A52" s="1377"/>
      <c r="B52" s="1378"/>
      <c r="C52" s="1378"/>
      <c r="D52" s="1379"/>
    </row>
    <row r="53" spans="1:4" ht="39" customHeight="1" x14ac:dyDescent="0.2">
      <c r="A53" s="1383" t="s">
        <v>515</v>
      </c>
      <c r="B53" s="1384"/>
      <c r="C53" s="1384"/>
      <c r="D53" s="1385"/>
    </row>
    <row r="54" spans="1:4" ht="12.75" x14ac:dyDescent="0.2">
      <c r="A54" s="1368"/>
      <c r="B54" s="1369"/>
      <c r="C54" s="1369"/>
      <c r="D54" s="1370"/>
    </row>
    <row r="55" spans="1:4" ht="12.75" x14ac:dyDescent="0.2">
      <c r="A55" s="592"/>
      <c r="B55" s="592"/>
      <c r="C55" s="592"/>
      <c r="D55" s="592"/>
    </row>
  </sheetData>
  <mergeCells count="12">
    <mergeCell ref="A54:D54"/>
    <mergeCell ref="A1:D1"/>
    <mergeCell ref="A44:D44"/>
    <mergeCell ref="A45:D45"/>
    <mergeCell ref="A46:D46"/>
    <mergeCell ref="A47:D47"/>
    <mergeCell ref="A48:D48"/>
    <mergeCell ref="A49:D49"/>
    <mergeCell ref="A50:D50"/>
    <mergeCell ref="A51:D51"/>
    <mergeCell ref="A52:D52"/>
    <mergeCell ref="A53:D53"/>
  </mergeCells>
  <pageMargins left="0.70866141732283472" right="0.70866141732283472" top="0.74803149606299213" bottom="0.74803149606299213" header="0.31496062992125984" footer="0.31496062992125984"/>
  <pageSetup paperSize="9" scale="54" fitToHeight="2" orientation="landscape" r:id="rId1"/>
  <headerFooter>
    <oddHeader>&amp;L&amp;"Calibri"&amp;10&amp;K000000 Begränsad delning&amp;1#_x000D_</oddHeader>
  </headerFooter>
  <rowBreaks count="1" manualBreakCount="1">
    <brk id="5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F30"/>
  <sheetViews>
    <sheetView zoomScale="80" zoomScaleNormal="80" workbookViewId="0">
      <selection activeCell="I15" sqref="I15"/>
    </sheetView>
  </sheetViews>
  <sheetFormatPr defaultColWidth="9.140625" defaultRowHeight="12.75" x14ac:dyDescent="0.2"/>
  <cols>
    <col min="1" max="1" width="20.42578125" style="68" customWidth="1"/>
    <col min="2" max="2" width="13" style="68" customWidth="1"/>
    <col min="3" max="3" width="27.42578125" style="68" customWidth="1"/>
    <col min="4" max="4" width="15" style="68" customWidth="1"/>
    <col min="5" max="5" width="18.5703125" style="68" customWidth="1"/>
    <col min="6" max="6" width="37.42578125" style="68" customWidth="1"/>
    <col min="7" max="16384" width="9.140625" style="68"/>
  </cols>
  <sheetData>
    <row r="1" spans="1:6" ht="15" x14ac:dyDescent="0.25">
      <c r="A1" s="66" t="s">
        <v>516</v>
      </c>
      <c r="B1" s="67"/>
      <c r="F1" s="198" t="s">
        <v>29</v>
      </c>
    </row>
    <row r="2" spans="1:6" ht="6.6" customHeight="1" x14ac:dyDescent="0.2">
      <c r="F2" s="69"/>
    </row>
    <row r="3" spans="1:6" x14ac:dyDescent="0.2">
      <c r="A3" s="70" t="s">
        <v>517</v>
      </c>
      <c r="F3" s="69"/>
    </row>
    <row r="4" spans="1:6" x14ac:dyDescent="0.2">
      <c r="A4" s="71" t="s">
        <v>518</v>
      </c>
    </row>
    <row r="5" spans="1:6" x14ac:dyDescent="0.2">
      <c r="A5" s="71"/>
    </row>
    <row r="6" spans="1:6" ht="18.75" thickBot="1" x14ac:dyDescent="0.3">
      <c r="A6" s="72" t="s">
        <v>519</v>
      </c>
      <c r="B6" s="594" t="s">
        <v>520</v>
      </c>
      <c r="C6" s="595"/>
    </row>
    <row r="7" spans="1:6" ht="18" customHeight="1" x14ac:dyDescent="0.2">
      <c r="A7" s="73" t="s">
        <v>521</v>
      </c>
      <c r="B7" s="74" t="s">
        <v>522</v>
      </c>
      <c r="C7" s="75"/>
      <c r="D7" s="75"/>
      <c r="E7" s="75"/>
      <c r="F7" s="76" t="s">
        <v>523</v>
      </c>
    </row>
    <row r="8" spans="1:6" ht="12" customHeight="1" x14ac:dyDescent="0.2">
      <c r="A8" s="77" t="s">
        <v>524</v>
      </c>
      <c r="B8" s="78" t="s">
        <v>525</v>
      </c>
      <c r="C8" s="79"/>
      <c r="D8" s="79"/>
      <c r="E8" s="79"/>
      <c r="F8" s="80"/>
    </row>
    <row r="9" spans="1:6" ht="21" customHeight="1" thickBot="1" x14ac:dyDescent="0.25">
      <c r="A9" s="81"/>
      <c r="B9" s="82"/>
      <c r="C9" s="83"/>
      <c r="D9" s="84"/>
      <c r="E9" s="85"/>
      <c r="F9" s="86"/>
    </row>
    <row r="10" spans="1:6" x14ac:dyDescent="0.2">
      <c r="A10" s="71"/>
      <c r="B10" s="71"/>
      <c r="C10" s="71"/>
      <c r="D10" s="71"/>
      <c r="E10" s="71"/>
      <c r="F10" s="71"/>
    </row>
    <row r="11" spans="1:6" ht="13.5" thickBot="1" x14ac:dyDescent="0.25">
      <c r="A11" s="71"/>
      <c r="B11" s="71"/>
      <c r="C11" s="71"/>
      <c r="D11" s="71"/>
      <c r="E11" s="71"/>
      <c r="F11" s="71"/>
    </row>
    <row r="12" spans="1:6" ht="18" customHeight="1" x14ac:dyDescent="0.2">
      <c r="A12" s="73" t="s">
        <v>526</v>
      </c>
      <c r="B12" s="87" t="s">
        <v>522</v>
      </c>
      <c r="C12" s="74" t="s">
        <v>527</v>
      </c>
      <c r="D12" s="74" t="s">
        <v>528</v>
      </c>
      <c r="E12" s="74" t="s">
        <v>529</v>
      </c>
      <c r="F12" s="76" t="s">
        <v>523</v>
      </c>
    </row>
    <row r="13" spans="1:6" ht="12" customHeight="1" x14ac:dyDescent="0.2">
      <c r="A13" s="77" t="s">
        <v>524</v>
      </c>
      <c r="B13" s="78" t="s">
        <v>525</v>
      </c>
      <c r="C13" s="88"/>
      <c r="D13" s="88"/>
      <c r="E13" s="88"/>
      <c r="F13" s="89"/>
    </row>
    <row r="14" spans="1:6" ht="21" customHeight="1" x14ac:dyDescent="0.2">
      <c r="A14" s="90"/>
      <c r="B14" s="91"/>
      <c r="C14" s="92"/>
      <c r="D14" s="92"/>
      <c r="E14" s="92"/>
      <c r="F14" s="93"/>
    </row>
    <row r="15" spans="1:6" ht="21" customHeight="1" x14ac:dyDescent="0.2">
      <c r="A15" s="90"/>
      <c r="B15" s="91"/>
      <c r="C15" s="92"/>
      <c r="D15" s="92"/>
      <c r="E15" s="92"/>
      <c r="F15" s="93"/>
    </row>
    <row r="16" spans="1:6" ht="21" customHeight="1" x14ac:dyDescent="0.2">
      <c r="A16" s="90"/>
      <c r="B16" s="91"/>
      <c r="C16" s="92"/>
      <c r="D16" s="92"/>
      <c r="E16" s="92"/>
      <c r="F16" s="93"/>
    </row>
    <row r="17" spans="1:6" ht="21" customHeight="1" x14ac:dyDescent="0.2">
      <c r="A17" s="90"/>
      <c r="B17" s="91"/>
      <c r="C17" s="92"/>
      <c r="D17" s="92"/>
      <c r="E17" s="92"/>
      <c r="F17" s="93"/>
    </row>
    <row r="18" spans="1:6" ht="21" customHeight="1" x14ac:dyDescent="0.2">
      <c r="A18" s="90"/>
      <c r="B18" s="91"/>
      <c r="C18" s="92"/>
      <c r="D18" s="92"/>
      <c r="E18" s="92"/>
      <c r="F18" s="93"/>
    </row>
    <row r="19" spans="1:6" ht="21" customHeight="1" x14ac:dyDescent="0.2">
      <c r="A19" s="90"/>
      <c r="B19" s="91"/>
      <c r="C19" s="92"/>
      <c r="D19" s="92"/>
      <c r="E19" s="92"/>
      <c r="F19" s="93"/>
    </row>
    <row r="20" spans="1:6" ht="21" customHeight="1" x14ac:dyDescent="0.2">
      <c r="A20" s="90"/>
      <c r="B20" s="91"/>
      <c r="C20" s="92"/>
      <c r="D20" s="92"/>
      <c r="E20" s="92"/>
      <c r="F20" s="93"/>
    </row>
    <row r="21" spans="1:6" ht="21" customHeight="1" x14ac:dyDescent="0.2">
      <c r="A21" s="90"/>
      <c r="B21" s="91"/>
      <c r="C21" s="92"/>
      <c r="D21" s="92"/>
      <c r="E21" s="92"/>
      <c r="F21" s="93"/>
    </row>
    <row r="22" spans="1:6" ht="21" customHeight="1" x14ac:dyDescent="0.2">
      <c r="A22" s="90"/>
      <c r="B22" s="91"/>
      <c r="C22" s="92"/>
      <c r="D22" s="92"/>
      <c r="E22" s="92"/>
      <c r="F22" s="93"/>
    </row>
    <row r="23" spans="1:6" ht="21" customHeight="1" x14ac:dyDescent="0.2">
      <c r="A23" s="90"/>
      <c r="B23" s="91"/>
      <c r="C23" s="92"/>
      <c r="D23" s="92"/>
      <c r="E23" s="92"/>
      <c r="F23" s="93"/>
    </row>
    <row r="24" spans="1:6" ht="21" customHeight="1" x14ac:dyDescent="0.2">
      <c r="A24" s="90"/>
      <c r="B24" s="91"/>
      <c r="C24" s="92"/>
      <c r="D24" s="92"/>
      <c r="E24" s="92"/>
      <c r="F24" s="93"/>
    </row>
    <row r="25" spans="1:6" ht="21" customHeight="1" thickBot="1" x14ac:dyDescent="0.25">
      <c r="A25" s="81"/>
      <c r="B25" s="85"/>
      <c r="C25" s="82"/>
      <c r="D25" s="82"/>
      <c r="E25" s="82"/>
      <c r="F25" s="94"/>
    </row>
    <row r="26" spans="1:6" ht="18" customHeight="1" x14ac:dyDescent="0.2">
      <c r="A26" s="71"/>
      <c r="B26" s="71"/>
      <c r="C26" s="71"/>
      <c r="D26" s="71"/>
      <c r="E26" s="71"/>
      <c r="F26" s="71"/>
    </row>
    <row r="27" spans="1:6" x14ac:dyDescent="0.2">
      <c r="A27" s="69" t="s">
        <v>530</v>
      </c>
      <c r="B27" s="71"/>
      <c r="C27" s="71"/>
      <c r="D27" s="71"/>
      <c r="E27" s="71"/>
      <c r="F27" s="71"/>
    </row>
    <row r="28" spans="1:6" x14ac:dyDescent="0.2">
      <c r="A28" s="69"/>
      <c r="B28" s="71"/>
      <c r="C28" s="71"/>
      <c r="D28" s="71"/>
      <c r="E28" s="71"/>
      <c r="F28" s="71"/>
    </row>
    <row r="29" spans="1:6" x14ac:dyDescent="0.2">
      <c r="A29" s="71"/>
      <c r="B29" s="71"/>
      <c r="C29" s="71"/>
      <c r="D29" s="71"/>
      <c r="E29" s="71"/>
      <c r="F29" s="71"/>
    </row>
    <row r="30" spans="1:6" x14ac:dyDescent="0.2">
      <c r="A30" s="71"/>
      <c r="B30" s="71"/>
      <c r="C30" s="71"/>
      <c r="D30" s="71"/>
      <c r="E30" s="71"/>
      <c r="F30" s="71"/>
    </row>
  </sheetData>
  <customSheetViews>
    <customSheetView guid="{F60D63BF-56D6-448B-B845-D451B474FE4C}" scale="80">
      <selection activeCell="F2" sqref="F2"/>
      <pageMargins left="0" right="0" top="0" bottom="0" header="0" footer="0"/>
      <pageSetup paperSize="9" orientation="landscape" r:id="rId1"/>
      <headerFooter alignWithMargins="0">
        <oddFooter>&amp;L&amp;D&amp;R&amp;A</oddFooter>
      </headerFooter>
    </customSheetView>
    <customSheetView guid="{47BDBE09-379A-4BDC-A9A0-EAE3F6D9E08F}" scale="80" showPageBreaks="1" printArea="1">
      <selection activeCell="F2" sqref="F2"/>
      <pageMargins left="0" right="0" top="0" bottom="0" header="0" footer="0"/>
      <pageSetup paperSize="9" orientation="landscape" r:id="rId2"/>
      <headerFooter alignWithMargins="0">
        <oddFooter>&amp;L&amp;D&amp;R&amp;A</oddFooter>
      </headerFooter>
    </customSheetView>
    <customSheetView guid="{DDBC5355-67D5-4453-9390-133C975A34B2}" scale="80" showPageBreaks="1" printArea="1">
      <selection activeCell="F26" sqref="F26"/>
      <pageMargins left="0" right="0" top="0" bottom="0" header="0" footer="0"/>
      <pageSetup paperSize="9" orientation="landscape" r:id="rId3"/>
      <headerFooter alignWithMargins="0">
        <oddFooter>&amp;L&amp;D&amp;R&amp;A</oddFooter>
      </headerFooter>
    </customSheetView>
  </customSheetViews>
  <pageMargins left="0.75" right="0.75" top="1" bottom="1" header="0.5" footer="0.5"/>
  <pageSetup paperSize="9" orientation="landscape" r:id="rId4"/>
  <headerFooter alignWithMargins="0">
    <oddHeader>&amp;L&amp;"Calibri"&amp;10&amp;K000000 Begränsad delning&amp;1#_x000D_</oddHeader>
    <oddFooter>&amp;L&amp;D&amp;R&amp;A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Y84"/>
  <sheetViews>
    <sheetView showGridLines="0" zoomScale="90" zoomScaleNormal="90" workbookViewId="0">
      <selection activeCell="T29" sqref="T29"/>
    </sheetView>
  </sheetViews>
  <sheetFormatPr defaultColWidth="8.85546875" defaultRowHeight="11.25" x14ac:dyDescent="0.2"/>
  <cols>
    <col min="1" max="1" width="3.28515625" style="64" customWidth="1"/>
    <col min="2" max="2" width="20" style="100" customWidth="1"/>
    <col min="3" max="3" width="8.85546875" style="100"/>
    <col min="4" max="4" width="11.140625" style="100" customWidth="1"/>
    <col min="5" max="12" width="6" style="100" customWidth="1"/>
    <col min="13" max="13" width="20.5703125" style="100" customWidth="1"/>
    <col min="14" max="14" width="6.5703125" style="611" customWidth="1"/>
    <col min="15" max="15" width="19.42578125" style="100" customWidth="1"/>
    <col min="16" max="16" width="8.85546875" style="100"/>
    <col min="17" max="25" width="8.85546875" style="64" customWidth="1"/>
    <col min="26" max="16384" width="8.85546875" style="100"/>
  </cols>
  <sheetData>
    <row r="1" spans="2:16" ht="15.75" x14ac:dyDescent="0.25">
      <c r="B1" s="676" t="s">
        <v>531</v>
      </c>
      <c r="C1" s="64"/>
      <c r="D1" s="64"/>
      <c r="E1" s="64"/>
      <c r="F1" s="64"/>
      <c r="G1" s="64"/>
      <c r="H1" s="64"/>
      <c r="I1" s="64"/>
      <c r="J1" s="64"/>
      <c r="K1" s="64"/>
      <c r="L1" s="64"/>
      <c r="M1" s="96" t="s">
        <v>31</v>
      </c>
      <c r="N1" s="609"/>
      <c r="O1" s="64"/>
      <c r="P1" s="97"/>
    </row>
    <row r="2" spans="2:16" x14ac:dyDescent="0.2">
      <c r="B2" s="677" t="s">
        <v>532</v>
      </c>
      <c r="C2" s="64"/>
      <c r="D2" s="64"/>
      <c r="E2" s="64"/>
      <c r="F2" s="64"/>
      <c r="G2" s="64"/>
      <c r="H2" s="64"/>
      <c r="I2" s="64"/>
      <c r="J2" s="64"/>
      <c r="K2" s="64"/>
      <c r="L2" s="64"/>
      <c r="M2" s="197"/>
      <c r="N2" s="609"/>
      <c r="O2" s="64"/>
      <c r="P2" s="97"/>
    </row>
    <row r="3" spans="2:16" x14ac:dyDescent="0.2">
      <c r="B3" s="98"/>
      <c r="C3" s="64"/>
      <c r="D3" s="64"/>
      <c r="E3" s="64"/>
      <c r="F3" s="64"/>
      <c r="G3" s="64"/>
      <c r="H3" s="64"/>
      <c r="I3" s="64"/>
      <c r="J3" s="64"/>
      <c r="K3" s="64"/>
      <c r="L3" s="64"/>
      <c r="M3" s="197"/>
      <c r="N3" s="609"/>
      <c r="O3" s="64"/>
      <c r="P3" s="97"/>
    </row>
    <row r="4" spans="2:16" x14ac:dyDescent="0.2">
      <c r="B4" s="98"/>
      <c r="C4" s="64"/>
      <c r="D4" s="64"/>
      <c r="E4" s="64"/>
      <c r="F4" s="64"/>
      <c r="G4" s="64"/>
      <c r="H4" s="64"/>
      <c r="I4" s="64"/>
      <c r="J4" s="64"/>
      <c r="K4" s="64"/>
      <c r="L4" s="64"/>
      <c r="M4" s="197"/>
      <c r="N4" s="609"/>
      <c r="O4" s="64"/>
      <c r="P4" s="97"/>
    </row>
    <row r="5" spans="2:16" x14ac:dyDescent="0.2">
      <c r="B5" s="98"/>
      <c r="C5" s="64"/>
      <c r="D5" s="64"/>
      <c r="E5" s="64"/>
      <c r="F5" s="64"/>
      <c r="G5" s="64"/>
      <c r="H5" s="64"/>
      <c r="I5" s="64"/>
      <c r="J5" s="64"/>
      <c r="K5" s="64"/>
      <c r="L5" s="64"/>
      <c r="M5" s="197"/>
      <c r="N5" s="609"/>
      <c r="O5" s="64"/>
      <c r="P5" s="97"/>
    </row>
    <row r="6" spans="2:16" x14ac:dyDescent="0.2">
      <c r="B6" s="98"/>
      <c r="C6" s="64"/>
      <c r="D6" s="64"/>
      <c r="E6" s="64"/>
      <c r="F6" s="64"/>
      <c r="G6" s="64"/>
      <c r="H6" s="64"/>
      <c r="I6" s="64"/>
      <c r="J6" s="64"/>
      <c r="K6" s="64"/>
      <c r="L6" s="64"/>
      <c r="M6" s="197"/>
      <c r="N6" s="609"/>
      <c r="O6" s="64"/>
      <c r="P6" s="97"/>
    </row>
    <row r="7" spans="2:16" x14ac:dyDescent="0.2">
      <c r="B7" s="98"/>
      <c r="C7" s="64"/>
      <c r="D7" s="64"/>
      <c r="E7" s="64"/>
      <c r="F7" s="64"/>
      <c r="G7" s="64"/>
      <c r="H7" s="64"/>
      <c r="I7" s="64"/>
      <c r="J7" s="64"/>
      <c r="K7" s="64"/>
      <c r="L7" s="64"/>
      <c r="M7" s="197"/>
      <c r="N7" s="609"/>
      <c r="O7" s="64"/>
      <c r="P7" s="97"/>
    </row>
    <row r="8" spans="2:16" x14ac:dyDescent="0.2">
      <c r="B8" s="98"/>
      <c r="C8" s="64"/>
      <c r="D8" s="64"/>
      <c r="E8" s="64"/>
      <c r="F8" s="64"/>
      <c r="G8" s="64"/>
      <c r="H8" s="64"/>
      <c r="I8" s="64"/>
      <c r="J8" s="64"/>
      <c r="K8" s="64"/>
      <c r="L8" s="64"/>
      <c r="M8" s="197"/>
      <c r="N8" s="609"/>
      <c r="O8" s="64"/>
      <c r="P8" s="97"/>
    </row>
    <row r="9" spans="2:16" x14ac:dyDescent="0.2">
      <c r="B9" s="98"/>
      <c r="C9" s="64"/>
      <c r="D9" s="64"/>
      <c r="E9" s="64"/>
      <c r="F9" s="64"/>
      <c r="G9" s="64"/>
      <c r="H9" s="64"/>
      <c r="I9" s="64"/>
      <c r="J9" s="64"/>
      <c r="K9" s="64"/>
      <c r="L9" s="64"/>
      <c r="M9" s="197"/>
      <c r="N9" s="609"/>
      <c r="O9" s="64"/>
      <c r="P9" s="97"/>
    </row>
    <row r="10" spans="2:16" x14ac:dyDescent="0.2">
      <c r="B10" s="98"/>
      <c r="C10" s="64"/>
      <c r="D10" s="64"/>
      <c r="E10" s="64"/>
      <c r="F10" s="64"/>
      <c r="G10" s="64"/>
      <c r="H10" s="64"/>
      <c r="I10" s="64"/>
      <c r="J10" s="64"/>
      <c r="K10" s="64"/>
      <c r="L10" s="64"/>
      <c r="M10" s="197"/>
      <c r="N10" s="609"/>
      <c r="O10" s="64"/>
      <c r="P10" s="97"/>
    </row>
    <row r="11" spans="2:16" ht="12" thickBot="1" x14ac:dyDescent="0.25">
      <c r="B11" s="98"/>
      <c r="C11" s="64"/>
      <c r="D11" s="64"/>
      <c r="E11" s="64"/>
      <c r="F11" s="64"/>
      <c r="G11" s="64"/>
      <c r="H11" s="64"/>
      <c r="I11" s="64"/>
      <c r="J11" s="64"/>
      <c r="K11" s="64"/>
      <c r="L11" s="64"/>
      <c r="M11" s="197"/>
      <c r="N11" s="609"/>
      <c r="O11" s="64"/>
      <c r="P11" s="97"/>
    </row>
    <row r="12" spans="2:16" s="601" customFormat="1" ht="15.75" x14ac:dyDescent="0.25">
      <c r="B12" s="596"/>
      <c r="C12" s="597"/>
      <c r="D12" s="598"/>
      <c r="E12" s="1389" t="s">
        <v>533</v>
      </c>
      <c r="F12" s="1390"/>
      <c r="G12" s="1391" t="s">
        <v>534</v>
      </c>
      <c r="H12" s="1390"/>
      <c r="I12" s="1391" t="s">
        <v>535</v>
      </c>
      <c r="J12" s="1390"/>
      <c r="K12" s="1391" t="s">
        <v>536</v>
      </c>
      <c r="L12" s="1390"/>
      <c r="M12" s="598"/>
      <c r="N12" s="610"/>
      <c r="O12" s="600"/>
      <c r="P12" s="599"/>
    </row>
    <row r="13" spans="2:16" s="64" customFormat="1" ht="26.1" customHeight="1" thickBot="1" x14ac:dyDescent="0.45">
      <c r="B13" s="675" t="s">
        <v>537</v>
      </c>
      <c r="C13" s="157"/>
      <c r="D13" s="158"/>
      <c r="E13" s="161" t="s">
        <v>538</v>
      </c>
      <c r="F13" s="162" t="s">
        <v>539</v>
      </c>
      <c r="G13" s="163" t="s">
        <v>540</v>
      </c>
      <c r="H13" s="162" t="s">
        <v>539</v>
      </c>
      <c r="I13" s="163" t="s">
        <v>538</v>
      </c>
      <c r="J13" s="162" t="s">
        <v>539</v>
      </c>
      <c r="K13" s="163" t="s">
        <v>538</v>
      </c>
      <c r="L13" s="162" t="s">
        <v>539</v>
      </c>
      <c r="M13" s="164" t="s">
        <v>4</v>
      </c>
      <c r="N13" s="612" t="s">
        <v>541</v>
      </c>
      <c r="P13" s="97"/>
    </row>
    <row r="14" spans="2:16" s="64" customFormat="1" ht="14.45" customHeight="1" x14ac:dyDescent="0.2">
      <c r="B14" s="613" t="s">
        <v>542</v>
      </c>
      <c r="C14" s="614"/>
      <c r="D14" s="615"/>
      <c r="E14" s="663"/>
      <c r="F14" s="664">
        <v>9307</v>
      </c>
      <c r="G14" s="665"/>
      <c r="H14" s="664"/>
      <c r="I14" s="665"/>
      <c r="J14" s="664"/>
      <c r="K14" s="665"/>
      <c r="L14" s="664"/>
      <c r="M14" s="666" t="s">
        <v>543</v>
      </c>
      <c r="N14" s="622" t="s">
        <v>544</v>
      </c>
      <c r="P14" s="97"/>
    </row>
    <row r="15" spans="2:16" s="64" customFormat="1" ht="14.45" customHeight="1" x14ac:dyDescent="0.2">
      <c r="B15" s="180"/>
      <c r="C15" s="181"/>
      <c r="D15" s="168"/>
      <c r="E15" s="145"/>
      <c r="F15" s="150"/>
      <c r="G15" s="148"/>
      <c r="H15" s="150"/>
      <c r="I15" s="148"/>
      <c r="J15" s="150"/>
      <c r="K15" s="148"/>
      <c r="L15" s="150"/>
      <c r="M15" s="144"/>
      <c r="N15" s="609"/>
      <c r="P15" s="97"/>
    </row>
    <row r="16" spans="2:16" s="64" customFormat="1" ht="14.45" customHeight="1" x14ac:dyDescent="0.2">
      <c r="B16" s="624" t="s">
        <v>545</v>
      </c>
      <c r="C16" s="625"/>
      <c r="D16" s="626"/>
      <c r="E16" s="627">
        <v>94071</v>
      </c>
      <c r="F16" s="628"/>
      <c r="G16" s="629"/>
      <c r="H16" s="628"/>
      <c r="I16" s="629"/>
      <c r="J16" s="628"/>
      <c r="K16" s="629"/>
      <c r="L16" s="628"/>
      <c r="M16" s="627"/>
      <c r="N16" s="631"/>
      <c r="P16" s="97"/>
    </row>
    <row r="17" spans="2:16" s="64" customFormat="1" ht="14.45" customHeight="1" x14ac:dyDescent="0.2">
      <c r="B17" s="632" t="s">
        <v>546</v>
      </c>
      <c r="C17" s="633"/>
      <c r="D17" s="630"/>
      <c r="E17" s="627"/>
      <c r="F17" s="628">
        <v>93071</v>
      </c>
      <c r="G17" s="629"/>
      <c r="H17" s="628"/>
      <c r="I17" s="629"/>
      <c r="J17" s="628"/>
      <c r="K17" s="629"/>
      <c r="L17" s="628"/>
      <c r="M17" s="627"/>
      <c r="N17" s="634" t="s">
        <v>547</v>
      </c>
      <c r="P17" s="97"/>
    </row>
    <row r="18" spans="2:16" s="64" customFormat="1" ht="14.45" customHeight="1" thickBot="1" x14ac:dyDescent="0.25">
      <c r="B18" s="155"/>
      <c r="D18" s="156"/>
      <c r="E18" s="165"/>
      <c r="F18" s="166"/>
      <c r="G18" s="167"/>
      <c r="H18" s="166"/>
      <c r="I18" s="167"/>
      <c r="J18" s="166"/>
      <c r="K18" s="167"/>
      <c r="L18" s="166"/>
      <c r="M18" s="165"/>
      <c r="N18" s="609"/>
      <c r="P18" s="97"/>
    </row>
    <row r="19" spans="2:16" s="64" customFormat="1" ht="14.45" customHeight="1" x14ac:dyDescent="0.2">
      <c r="B19" s="607" t="s">
        <v>548</v>
      </c>
      <c r="C19" s="606"/>
      <c r="D19" s="605"/>
      <c r="E19" s="602"/>
      <c r="F19" s="603"/>
      <c r="G19" s="604"/>
      <c r="H19" s="603"/>
      <c r="I19" s="604"/>
      <c r="J19" s="603"/>
      <c r="K19" s="604"/>
      <c r="L19" s="603"/>
      <c r="M19" s="605"/>
      <c r="N19" s="609"/>
      <c r="P19" s="97"/>
    </row>
    <row r="20" spans="2:16" s="64" customFormat="1" ht="14.45" customHeight="1" x14ac:dyDescent="0.2">
      <c r="B20" s="659" t="s">
        <v>549</v>
      </c>
      <c r="C20" s="660"/>
      <c r="D20" s="661"/>
      <c r="E20" s="638">
        <v>9408</v>
      </c>
      <c r="F20" s="639"/>
      <c r="G20" s="640"/>
      <c r="H20" s="639"/>
      <c r="I20" s="640"/>
      <c r="J20" s="639">
        <v>9308</v>
      </c>
      <c r="K20" s="640"/>
      <c r="L20" s="639"/>
      <c r="M20" s="637" t="s">
        <v>550</v>
      </c>
      <c r="N20" s="641"/>
      <c r="P20" s="97"/>
    </row>
    <row r="21" spans="2:16" s="64" customFormat="1" ht="14.45" customHeight="1" x14ac:dyDescent="0.2">
      <c r="B21" s="635" t="s">
        <v>551</v>
      </c>
      <c r="C21" s="636"/>
      <c r="D21" s="637"/>
      <c r="E21" s="638">
        <v>94081</v>
      </c>
      <c r="F21" s="639"/>
      <c r="G21" s="640"/>
      <c r="H21" s="639"/>
      <c r="I21" s="640"/>
      <c r="J21" s="639">
        <v>93081</v>
      </c>
      <c r="K21" s="640"/>
      <c r="L21" s="639"/>
      <c r="M21" s="637" t="s">
        <v>550</v>
      </c>
      <c r="N21" s="642" t="s">
        <v>552</v>
      </c>
      <c r="P21" s="97"/>
    </row>
    <row r="22" spans="2:16" s="64" customFormat="1" ht="14.45" customHeight="1" x14ac:dyDescent="0.2">
      <c r="B22" s="180"/>
      <c r="C22" s="181"/>
      <c r="D22" s="168"/>
      <c r="E22" s="144"/>
      <c r="F22" s="149"/>
      <c r="G22" s="146"/>
      <c r="H22" s="149"/>
      <c r="I22" s="146"/>
      <c r="J22" s="149"/>
      <c r="K22" s="146"/>
      <c r="L22" s="149"/>
      <c r="M22" s="168"/>
      <c r="N22" s="609"/>
      <c r="P22" s="97"/>
    </row>
    <row r="23" spans="2:16" s="64" customFormat="1" ht="14.45" customHeight="1" x14ac:dyDescent="0.2">
      <c r="B23" s="624" t="s">
        <v>553</v>
      </c>
      <c r="C23" s="625"/>
      <c r="D23" s="626"/>
      <c r="E23" s="627"/>
      <c r="F23" s="628"/>
      <c r="G23" s="629"/>
      <c r="H23" s="628"/>
      <c r="I23" s="629"/>
      <c r="J23" s="628">
        <v>93082</v>
      </c>
      <c r="K23" s="629"/>
      <c r="L23" s="628"/>
      <c r="M23" s="630" t="s">
        <v>554</v>
      </c>
      <c r="N23" s="631"/>
      <c r="P23" s="97"/>
    </row>
    <row r="24" spans="2:16" s="64" customFormat="1" ht="14.45" customHeight="1" x14ac:dyDescent="0.2">
      <c r="B24" s="632" t="s">
        <v>555</v>
      </c>
      <c r="C24" s="633"/>
      <c r="D24" s="630"/>
      <c r="E24" s="627">
        <v>94082</v>
      </c>
      <c r="F24" s="628"/>
      <c r="G24" s="629"/>
      <c r="H24" s="628"/>
      <c r="I24" s="629"/>
      <c r="J24" s="628"/>
      <c r="K24" s="629"/>
      <c r="L24" s="628"/>
      <c r="M24" s="630" t="s">
        <v>554</v>
      </c>
      <c r="N24" s="634" t="s">
        <v>547</v>
      </c>
      <c r="P24" s="97"/>
    </row>
    <row r="25" spans="2:16" s="64" customFormat="1" ht="14.45" customHeight="1" x14ac:dyDescent="0.2">
      <c r="B25" s="155"/>
      <c r="D25" s="156"/>
      <c r="E25" s="144"/>
      <c r="F25" s="149"/>
      <c r="G25" s="146"/>
      <c r="H25" s="149"/>
      <c r="I25" s="146"/>
      <c r="J25" s="149"/>
      <c r="K25" s="146"/>
      <c r="L25" s="149"/>
      <c r="M25" s="168"/>
      <c r="N25" s="609"/>
      <c r="P25" s="97"/>
    </row>
    <row r="26" spans="2:16" s="64" customFormat="1" ht="14.45" customHeight="1" x14ac:dyDescent="0.2">
      <c r="B26" s="619" t="s">
        <v>556</v>
      </c>
      <c r="C26" s="620"/>
      <c r="D26" s="621"/>
      <c r="E26" s="616"/>
      <c r="F26" s="617"/>
      <c r="G26" s="618"/>
      <c r="H26" s="617"/>
      <c r="I26" s="618"/>
      <c r="J26" s="617">
        <v>93083</v>
      </c>
      <c r="K26" s="618"/>
      <c r="L26" s="617"/>
      <c r="M26" s="621" t="s">
        <v>554</v>
      </c>
      <c r="N26" s="622"/>
      <c r="P26" s="97"/>
    </row>
    <row r="27" spans="2:16" s="64" customFormat="1" ht="14.45" customHeight="1" x14ac:dyDescent="0.2">
      <c r="B27" s="619" t="s">
        <v>557</v>
      </c>
      <c r="C27" s="620"/>
      <c r="D27" s="621"/>
      <c r="E27" s="616">
        <v>94083</v>
      </c>
      <c r="F27" s="617"/>
      <c r="G27" s="618"/>
      <c r="H27" s="617"/>
      <c r="I27" s="618"/>
      <c r="J27" s="617"/>
      <c r="K27" s="618"/>
      <c r="L27" s="617"/>
      <c r="M27" s="621" t="s">
        <v>554</v>
      </c>
      <c r="N27" s="623" t="s">
        <v>558</v>
      </c>
      <c r="P27" s="97"/>
    </row>
    <row r="28" spans="2:16" s="64" customFormat="1" ht="14.45" customHeight="1" x14ac:dyDescent="0.2">
      <c r="B28" s="180"/>
      <c r="C28" s="181"/>
      <c r="D28" s="168"/>
      <c r="E28" s="144"/>
      <c r="F28" s="149"/>
      <c r="G28" s="146"/>
      <c r="H28" s="149"/>
      <c r="I28" s="146"/>
      <c r="J28" s="149"/>
      <c r="K28" s="146"/>
      <c r="L28" s="149"/>
      <c r="M28" s="168"/>
      <c r="N28" s="609"/>
      <c r="P28" s="97"/>
    </row>
    <row r="29" spans="2:16" s="64" customFormat="1" ht="42" customHeight="1" x14ac:dyDescent="0.2">
      <c r="B29" s="659" t="s">
        <v>559</v>
      </c>
      <c r="C29" s="660"/>
      <c r="D29" s="661"/>
      <c r="E29" s="638"/>
      <c r="F29" s="639"/>
      <c r="G29" s="640">
        <v>94084</v>
      </c>
      <c r="H29" s="639"/>
      <c r="I29" s="640"/>
      <c r="J29" s="639"/>
      <c r="K29" s="640"/>
      <c r="L29" s="639"/>
      <c r="M29" s="651" t="s">
        <v>560</v>
      </c>
      <c r="N29" s="641"/>
      <c r="P29" s="97"/>
    </row>
    <row r="30" spans="2:16" s="64" customFormat="1" ht="33.6" customHeight="1" x14ac:dyDescent="0.2">
      <c r="B30" s="635" t="s">
        <v>561</v>
      </c>
      <c r="C30" s="636"/>
      <c r="D30" s="637"/>
      <c r="E30" s="638"/>
      <c r="F30" s="639"/>
      <c r="G30" s="640"/>
      <c r="H30" s="639"/>
      <c r="I30" s="640"/>
      <c r="J30" s="639">
        <v>93084</v>
      </c>
      <c r="K30" s="640"/>
      <c r="L30" s="639"/>
      <c r="M30" s="662" t="s">
        <v>562</v>
      </c>
      <c r="N30" s="642" t="s">
        <v>563</v>
      </c>
      <c r="P30" s="97"/>
    </row>
    <row r="31" spans="2:16" s="64" customFormat="1" ht="14.45" customHeight="1" x14ac:dyDescent="0.2">
      <c r="B31" s="180"/>
      <c r="C31" s="181"/>
      <c r="D31" s="168"/>
      <c r="E31" s="144"/>
      <c r="F31" s="149"/>
      <c r="G31" s="146"/>
      <c r="H31" s="149"/>
      <c r="I31" s="146"/>
      <c r="J31" s="149"/>
      <c r="K31" s="146"/>
      <c r="L31" s="149"/>
      <c r="M31" s="168"/>
      <c r="N31" s="609"/>
      <c r="P31" s="97"/>
    </row>
    <row r="32" spans="2:16" s="64" customFormat="1" ht="14.45" customHeight="1" x14ac:dyDescent="0.2">
      <c r="B32" s="624" t="s">
        <v>564</v>
      </c>
      <c r="C32" s="625"/>
      <c r="D32" s="626"/>
      <c r="E32" s="627"/>
      <c r="F32" s="628"/>
      <c r="G32" s="629"/>
      <c r="H32" s="628"/>
      <c r="I32" s="629"/>
      <c r="J32" s="628">
        <v>9309</v>
      </c>
      <c r="K32" s="629"/>
      <c r="L32" s="628"/>
      <c r="M32" s="630"/>
      <c r="N32" s="631"/>
      <c r="P32" s="97"/>
    </row>
    <row r="33" spans="2:16" s="64" customFormat="1" ht="14.45" customHeight="1" x14ac:dyDescent="0.2">
      <c r="B33" s="632" t="s">
        <v>565</v>
      </c>
      <c r="C33" s="633"/>
      <c r="D33" s="630"/>
      <c r="E33" s="627">
        <v>9409</v>
      </c>
      <c r="F33" s="628"/>
      <c r="G33" s="629"/>
      <c r="H33" s="628"/>
      <c r="I33" s="629"/>
      <c r="J33" s="628"/>
      <c r="K33" s="629"/>
      <c r="L33" s="628"/>
      <c r="M33" s="630"/>
      <c r="N33" s="634" t="s">
        <v>547</v>
      </c>
      <c r="P33" s="97"/>
    </row>
    <row r="34" spans="2:16" s="64" customFormat="1" ht="14.45" customHeight="1" x14ac:dyDescent="0.2">
      <c r="B34" s="180"/>
      <c r="C34" s="181"/>
      <c r="D34" s="168"/>
      <c r="E34" s="144"/>
      <c r="F34" s="149"/>
      <c r="G34" s="146"/>
      <c r="H34" s="149"/>
      <c r="I34" s="146"/>
      <c r="J34" s="149"/>
      <c r="K34" s="146"/>
      <c r="L34" s="149"/>
      <c r="M34" s="168"/>
      <c r="N34" s="609"/>
      <c r="P34" s="97"/>
    </row>
    <row r="35" spans="2:16" s="64" customFormat="1" ht="14.45" customHeight="1" x14ac:dyDescent="0.2">
      <c r="B35" s="659" t="s">
        <v>566</v>
      </c>
      <c r="C35" s="660"/>
      <c r="D35" s="661"/>
      <c r="E35" s="638">
        <v>94091</v>
      </c>
      <c r="F35" s="639"/>
      <c r="G35" s="640"/>
      <c r="H35" s="639"/>
      <c r="I35" s="640"/>
      <c r="J35" s="639">
        <v>93091</v>
      </c>
      <c r="K35" s="640"/>
      <c r="L35" s="639"/>
      <c r="M35" s="637" t="s">
        <v>567</v>
      </c>
      <c r="N35" s="641" t="s">
        <v>568</v>
      </c>
      <c r="P35" s="97"/>
    </row>
    <row r="36" spans="2:16" s="64" customFormat="1" ht="14.45" customHeight="1" x14ac:dyDescent="0.2">
      <c r="B36" s="180"/>
      <c r="C36" s="181"/>
      <c r="D36" s="168"/>
      <c r="E36" s="144"/>
      <c r="F36" s="149"/>
      <c r="G36" s="146"/>
      <c r="H36" s="149"/>
      <c r="I36" s="146"/>
      <c r="J36" s="149"/>
      <c r="K36" s="146"/>
      <c r="L36" s="149"/>
      <c r="M36" s="168"/>
      <c r="N36" s="609"/>
      <c r="P36" s="97"/>
    </row>
    <row r="37" spans="2:16" s="64" customFormat="1" ht="14.45" customHeight="1" x14ac:dyDescent="0.2">
      <c r="B37" s="632" t="s">
        <v>569</v>
      </c>
      <c r="C37" s="633"/>
      <c r="D37" s="630"/>
      <c r="E37" s="627"/>
      <c r="F37" s="628"/>
      <c r="G37" s="629"/>
      <c r="H37" s="628"/>
      <c r="I37" s="629"/>
      <c r="J37" s="628">
        <v>93092</v>
      </c>
      <c r="K37" s="629"/>
      <c r="L37" s="628"/>
      <c r="M37" s="630" t="s">
        <v>570</v>
      </c>
      <c r="N37" s="631"/>
      <c r="P37" s="97"/>
    </row>
    <row r="38" spans="2:16" s="64" customFormat="1" ht="14.45" customHeight="1" x14ac:dyDescent="0.2">
      <c r="B38" s="632" t="s">
        <v>571</v>
      </c>
      <c r="C38" s="633"/>
      <c r="D38" s="630"/>
      <c r="E38" s="627">
        <v>94092</v>
      </c>
      <c r="F38" s="628"/>
      <c r="G38" s="629"/>
      <c r="H38" s="628"/>
      <c r="I38" s="629"/>
      <c r="J38" s="628"/>
      <c r="K38" s="629"/>
      <c r="L38" s="628"/>
      <c r="M38" s="630" t="s">
        <v>570</v>
      </c>
      <c r="N38" s="634" t="s">
        <v>572</v>
      </c>
      <c r="P38" s="97"/>
    </row>
    <row r="39" spans="2:16" s="64" customFormat="1" ht="14.45" customHeight="1" x14ac:dyDescent="0.2">
      <c r="B39" s="180"/>
      <c r="C39" s="181"/>
      <c r="D39" s="168" t="s">
        <v>106</v>
      </c>
      <c r="E39" s="144"/>
      <c r="F39" s="149"/>
      <c r="G39" s="146"/>
      <c r="H39" s="149"/>
      <c r="I39" s="146"/>
      <c r="J39" s="149"/>
      <c r="K39" s="146"/>
      <c r="L39" s="149"/>
      <c r="M39" s="168"/>
      <c r="N39" s="609"/>
      <c r="P39" s="97"/>
    </row>
    <row r="40" spans="2:16" s="64" customFormat="1" ht="14.45" customHeight="1" x14ac:dyDescent="0.2">
      <c r="B40" s="619" t="s">
        <v>573</v>
      </c>
      <c r="C40" s="620"/>
      <c r="D40" s="621"/>
      <c r="E40" s="616"/>
      <c r="F40" s="617"/>
      <c r="G40" s="618"/>
      <c r="H40" s="617"/>
      <c r="I40" s="618"/>
      <c r="J40" s="617">
        <v>93093</v>
      </c>
      <c r="K40" s="618"/>
      <c r="L40" s="617"/>
      <c r="M40" s="621" t="s">
        <v>570</v>
      </c>
      <c r="N40" s="622"/>
      <c r="P40" s="97"/>
    </row>
    <row r="41" spans="2:16" s="64" customFormat="1" ht="14.45" customHeight="1" x14ac:dyDescent="0.2">
      <c r="B41" s="619" t="s">
        <v>574</v>
      </c>
      <c r="C41" s="620"/>
      <c r="D41" s="621"/>
      <c r="E41" s="616">
        <v>94093</v>
      </c>
      <c r="F41" s="617"/>
      <c r="G41" s="618"/>
      <c r="H41" s="617"/>
      <c r="I41" s="618"/>
      <c r="J41" s="617"/>
      <c r="K41" s="618"/>
      <c r="L41" s="617"/>
      <c r="M41" s="621" t="s">
        <v>570</v>
      </c>
      <c r="N41" s="623" t="s">
        <v>575</v>
      </c>
      <c r="P41" s="97"/>
    </row>
    <row r="42" spans="2:16" s="64" customFormat="1" ht="14.45" customHeight="1" x14ac:dyDescent="0.2">
      <c r="B42" s="180"/>
      <c r="C42" s="181"/>
      <c r="D42" s="168"/>
      <c r="E42" s="144"/>
      <c r="F42" s="149"/>
      <c r="G42" s="146"/>
      <c r="H42" s="149"/>
      <c r="I42" s="146"/>
      <c r="J42" s="149"/>
      <c r="K42" s="146"/>
      <c r="L42" s="149"/>
      <c r="M42" s="168"/>
      <c r="N42" s="609"/>
      <c r="P42" s="97"/>
    </row>
    <row r="43" spans="2:16" s="64" customFormat="1" ht="24" customHeight="1" x14ac:dyDescent="0.2">
      <c r="B43" s="635" t="s">
        <v>576</v>
      </c>
      <c r="C43" s="636"/>
      <c r="D43" s="637"/>
      <c r="E43" s="638"/>
      <c r="F43" s="639"/>
      <c r="G43" s="640">
        <v>94094</v>
      </c>
      <c r="H43" s="639"/>
      <c r="I43" s="640"/>
      <c r="J43" s="639"/>
      <c r="K43" s="640"/>
      <c r="L43" s="639"/>
      <c r="M43" s="651" t="s">
        <v>577</v>
      </c>
      <c r="N43" s="641"/>
      <c r="P43" s="97"/>
    </row>
    <row r="44" spans="2:16" s="64" customFormat="1" ht="32.450000000000003" customHeight="1" thickBot="1" x14ac:dyDescent="0.25">
      <c r="B44" s="652" t="s">
        <v>578</v>
      </c>
      <c r="C44" s="653"/>
      <c r="D44" s="654"/>
      <c r="E44" s="655"/>
      <c r="F44" s="656"/>
      <c r="G44" s="657"/>
      <c r="H44" s="656"/>
      <c r="I44" s="657"/>
      <c r="J44" s="656">
        <v>93094</v>
      </c>
      <c r="K44" s="657"/>
      <c r="L44" s="656"/>
      <c r="M44" s="658" t="s">
        <v>562</v>
      </c>
      <c r="N44" s="642" t="s">
        <v>579</v>
      </c>
      <c r="P44" s="97"/>
    </row>
    <row r="45" spans="2:16" s="64" customFormat="1" ht="15.6" customHeight="1" x14ac:dyDescent="0.2">
      <c r="B45" s="169" t="s">
        <v>580</v>
      </c>
      <c r="C45" s="175"/>
      <c r="D45" s="176"/>
      <c r="E45" s="151"/>
      <c r="F45" s="178"/>
      <c r="G45" s="179"/>
      <c r="H45" s="178"/>
      <c r="I45" s="179"/>
      <c r="J45" s="178"/>
      <c r="K45" s="179"/>
      <c r="L45" s="178"/>
      <c r="M45" s="151"/>
      <c r="N45" s="609"/>
      <c r="P45" s="97"/>
    </row>
    <row r="46" spans="2:16" s="64" customFormat="1" ht="15.6" customHeight="1" x14ac:dyDescent="0.2">
      <c r="B46" s="613" t="s">
        <v>581</v>
      </c>
      <c r="C46" s="614"/>
      <c r="D46" s="615"/>
      <c r="E46" s="616"/>
      <c r="F46" s="617"/>
      <c r="G46" s="618"/>
      <c r="H46" s="617">
        <v>9387</v>
      </c>
      <c r="I46" s="618"/>
      <c r="J46" s="617"/>
      <c r="K46" s="618"/>
      <c r="L46" s="617"/>
      <c r="M46" s="650" t="s">
        <v>582</v>
      </c>
      <c r="N46" s="622" t="s">
        <v>544</v>
      </c>
      <c r="P46" s="97"/>
    </row>
    <row r="47" spans="2:16" s="64" customFormat="1" ht="15.6" customHeight="1" thickBot="1" x14ac:dyDescent="0.25">
      <c r="B47" s="644" t="s">
        <v>583</v>
      </c>
      <c r="C47" s="645"/>
      <c r="D47" s="646"/>
      <c r="E47" s="647"/>
      <c r="F47" s="648"/>
      <c r="G47" s="649"/>
      <c r="H47" s="648"/>
      <c r="I47" s="649"/>
      <c r="J47" s="648">
        <v>9387</v>
      </c>
      <c r="K47" s="649"/>
      <c r="L47" s="648">
        <v>9387</v>
      </c>
      <c r="M47" s="650" t="s">
        <v>582</v>
      </c>
      <c r="N47" s="622" t="s">
        <v>544</v>
      </c>
      <c r="P47" s="97"/>
    </row>
    <row r="48" spans="2:16" s="64" customFormat="1" x14ac:dyDescent="0.2">
      <c r="N48" s="609"/>
      <c r="P48" s="97"/>
    </row>
    <row r="49" spans="2:16" s="64" customFormat="1" ht="12" thickBot="1" x14ac:dyDescent="0.25">
      <c r="B49" s="97"/>
      <c r="D49" s="99"/>
      <c r="E49" s="99"/>
      <c r="F49" s="99"/>
      <c r="G49" s="99"/>
      <c r="H49" s="99"/>
      <c r="I49" s="99"/>
      <c r="J49" s="99"/>
      <c r="K49" s="99"/>
      <c r="L49" s="99"/>
      <c r="M49" s="99"/>
      <c r="N49" s="609"/>
      <c r="P49" s="97"/>
    </row>
    <row r="50" spans="2:16" s="64" customFormat="1" ht="29.45" customHeight="1" x14ac:dyDescent="0.25">
      <c r="B50" s="152"/>
      <c r="C50" s="153"/>
      <c r="D50" s="154"/>
      <c r="E50" s="1389" t="s">
        <v>450</v>
      </c>
      <c r="F50" s="1390"/>
      <c r="G50" s="1391" t="s">
        <v>584</v>
      </c>
      <c r="H50" s="1390"/>
      <c r="I50" s="1392" t="s">
        <v>585</v>
      </c>
      <c r="J50" s="1393"/>
      <c r="K50" s="1391" t="s">
        <v>586</v>
      </c>
      <c r="L50" s="1390"/>
      <c r="M50" s="185"/>
      <c r="N50" s="609"/>
    </row>
    <row r="51" spans="2:16" s="64" customFormat="1" ht="23.45" customHeight="1" thickBot="1" x14ac:dyDescent="0.45">
      <c r="B51" s="675" t="s">
        <v>587</v>
      </c>
      <c r="C51" s="157"/>
      <c r="D51" s="158"/>
      <c r="E51" s="177" t="s">
        <v>538</v>
      </c>
      <c r="F51" s="160" t="s">
        <v>539</v>
      </c>
      <c r="G51" s="159" t="s">
        <v>538</v>
      </c>
      <c r="H51" s="160" t="s">
        <v>539</v>
      </c>
      <c r="I51" s="159" t="s">
        <v>538</v>
      </c>
      <c r="J51" s="160" t="s">
        <v>539</v>
      </c>
      <c r="K51" s="159" t="s">
        <v>538</v>
      </c>
      <c r="L51" s="160" t="s">
        <v>539</v>
      </c>
      <c r="M51" s="186" t="s">
        <v>4</v>
      </c>
      <c r="N51" s="612" t="s">
        <v>588</v>
      </c>
    </row>
    <row r="52" spans="2:16" s="64" customFormat="1" ht="15.6" customHeight="1" x14ac:dyDescent="0.2">
      <c r="B52" s="169" t="s">
        <v>548</v>
      </c>
      <c r="C52" s="170"/>
      <c r="D52" s="171"/>
      <c r="E52" s="172"/>
      <c r="F52" s="173"/>
      <c r="G52" s="174"/>
      <c r="H52" s="173"/>
      <c r="I52" s="174"/>
      <c r="J52" s="173"/>
      <c r="K52" s="174"/>
      <c r="L52" s="173"/>
      <c r="M52" s="187"/>
      <c r="N52" s="609"/>
    </row>
    <row r="53" spans="2:16" s="64" customFormat="1" ht="15" customHeight="1" x14ac:dyDescent="0.2">
      <c r="B53" s="635" t="s">
        <v>549</v>
      </c>
      <c r="C53" s="636"/>
      <c r="D53" s="637"/>
      <c r="E53" s="638">
        <v>9408</v>
      </c>
      <c r="F53" s="639"/>
      <c r="G53" s="640"/>
      <c r="H53" s="639"/>
      <c r="I53" s="640"/>
      <c r="J53" s="639"/>
      <c r="K53" s="640"/>
      <c r="L53" s="639">
        <v>9308</v>
      </c>
      <c r="M53" s="667"/>
      <c r="N53" s="641" t="s">
        <v>589</v>
      </c>
      <c r="P53" s="608"/>
    </row>
    <row r="54" spans="2:16" s="64" customFormat="1" ht="15" customHeight="1" x14ac:dyDescent="0.2">
      <c r="B54" s="180"/>
      <c r="C54" s="181"/>
      <c r="D54" s="168"/>
      <c r="E54" s="144"/>
      <c r="F54" s="149"/>
      <c r="G54" s="146"/>
      <c r="H54" s="149"/>
      <c r="I54" s="146"/>
      <c r="J54" s="149"/>
      <c r="K54" s="146"/>
      <c r="L54" s="149"/>
      <c r="M54" s="188"/>
      <c r="N54" s="609"/>
    </row>
    <row r="55" spans="2:16" s="64" customFormat="1" ht="15" customHeight="1" x14ac:dyDescent="0.2">
      <c r="B55" s="632" t="s">
        <v>553</v>
      </c>
      <c r="C55" s="633"/>
      <c r="D55" s="630"/>
      <c r="E55" s="627"/>
      <c r="F55" s="628"/>
      <c r="G55" s="629"/>
      <c r="H55" s="628"/>
      <c r="I55" s="629"/>
      <c r="J55" s="628"/>
      <c r="K55" s="629"/>
      <c r="L55" s="628">
        <v>93082</v>
      </c>
      <c r="M55" s="668" t="s">
        <v>554</v>
      </c>
      <c r="N55" s="631"/>
    </row>
    <row r="56" spans="2:16" s="64" customFormat="1" ht="15" customHeight="1" x14ac:dyDescent="0.2">
      <c r="B56" s="632" t="s">
        <v>555</v>
      </c>
      <c r="C56" s="633"/>
      <c r="D56" s="630"/>
      <c r="E56" s="627">
        <v>94082</v>
      </c>
      <c r="F56" s="628"/>
      <c r="G56" s="629"/>
      <c r="H56" s="628"/>
      <c r="I56" s="629"/>
      <c r="J56" s="628"/>
      <c r="K56" s="629"/>
      <c r="L56" s="628"/>
      <c r="M56" s="668" t="s">
        <v>554</v>
      </c>
      <c r="N56" s="634" t="s">
        <v>590</v>
      </c>
    </row>
    <row r="57" spans="2:16" s="64" customFormat="1" ht="15" customHeight="1" x14ac:dyDescent="0.2">
      <c r="B57" s="180"/>
      <c r="C57" s="181"/>
      <c r="D57" s="168"/>
      <c r="E57" s="144"/>
      <c r="F57" s="149"/>
      <c r="G57" s="146"/>
      <c r="H57" s="149"/>
      <c r="I57" s="146"/>
      <c r="J57" s="149"/>
      <c r="K57" s="146"/>
      <c r="L57" s="149"/>
      <c r="M57" s="188"/>
      <c r="N57" s="609"/>
    </row>
    <row r="58" spans="2:16" s="64" customFormat="1" ht="15" customHeight="1" x14ac:dyDescent="0.2">
      <c r="B58" s="619" t="s">
        <v>556</v>
      </c>
      <c r="C58" s="620"/>
      <c r="D58" s="621"/>
      <c r="E58" s="616"/>
      <c r="F58" s="617"/>
      <c r="G58" s="618"/>
      <c r="H58" s="617"/>
      <c r="I58" s="618"/>
      <c r="J58" s="617"/>
      <c r="K58" s="618"/>
      <c r="L58" s="617">
        <v>93083</v>
      </c>
      <c r="M58" s="669" t="s">
        <v>554</v>
      </c>
      <c r="N58" s="622"/>
    </row>
    <row r="59" spans="2:16" s="64" customFormat="1" ht="15" customHeight="1" x14ac:dyDescent="0.2">
      <c r="B59" s="619" t="s">
        <v>557</v>
      </c>
      <c r="C59" s="620"/>
      <c r="D59" s="621"/>
      <c r="E59" s="616">
        <v>94083</v>
      </c>
      <c r="F59" s="617"/>
      <c r="G59" s="618"/>
      <c r="H59" s="617"/>
      <c r="I59" s="618"/>
      <c r="J59" s="617"/>
      <c r="K59" s="618"/>
      <c r="L59" s="617"/>
      <c r="M59" s="669" t="s">
        <v>554</v>
      </c>
      <c r="N59" s="623" t="s">
        <v>591</v>
      </c>
    </row>
    <row r="60" spans="2:16" s="64" customFormat="1" ht="15" customHeight="1" x14ac:dyDescent="0.2">
      <c r="B60" s="180"/>
      <c r="C60" s="181"/>
      <c r="D60" s="168"/>
      <c r="E60" s="144"/>
      <c r="F60" s="149"/>
      <c r="G60" s="146"/>
      <c r="H60" s="149"/>
      <c r="I60" s="146"/>
      <c r="J60" s="149"/>
      <c r="K60" s="146"/>
      <c r="L60" s="149"/>
      <c r="M60" s="188"/>
      <c r="N60" s="609"/>
    </row>
    <row r="61" spans="2:16" s="64" customFormat="1" ht="45" customHeight="1" x14ac:dyDescent="0.2">
      <c r="B61" s="619" t="s">
        <v>559</v>
      </c>
      <c r="C61" s="620"/>
      <c r="D61" s="621"/>
      <c r="E61" s="616"/>
      <c r="F61" s="617"/>
      <c r="G61" s="618">
        <v>94084</v>
      </c>
      <c r="H61" s="617"/>
      <c r="I61" s="618"/>
      <c r="J61" s="617"/>
      <c r="K61" s="618"/>
      <c r="L61" s="617"/>
      <c r="M61" s="643" t="s">
        <v>560</v>
      </c>
      <c r="N61" s="622"/>
    </row>
    <row r="62" spans="2:16" s="64" customFormat="1" ht="34.35" customHeight="1" x14ac:dyDescent="0.2">
      <c r="B62" s="619" t="s">
        <v>559</v>
      </c>
      <c r="C62" s="620"/>
      <c r="D62" s="621"/>
      <c r="E62" s="616"/>
      <c r="F62" s="617"/>
      <c r="G62" s="618"/>
      <c r="H62" s="617"/>
      <c r="I62" s="618"/>
      <c r="J62" s="617"/>
      <c r="K62" s="618"/>
      <c r="L62" s="617">
        <v>93084</v>
      </c>
      <c r="M62" s="670" t="s">
        <v>592</v>
      </c>
      <c r="N62" s="623" t="s">
        <v>575</v>
      </c>
    </row>
    <row r="63" spans="2:16" s="64" customFormat="1" ht="15" customHeight="1" x14ac:dyDescent="0.2">
      <c r="B63" s="180"/>
      <c r="C63" s="181"/>
      <c r="D63" s="168"/>
      <c r="E63" s="144"/>
      <c r="F63" s="149"/>
      <c r="G63" s="146"/>
      <c r="H63" s="149"/>
      <c r="I63" s="146"/>
      <c r="J63" s="149"/>
      <c r="K63" s="146"/>
      <c r="L63" s="149"/>
      <c r="M63" s="188"/>
      <c r="N63" s="609"/>
    </row>
    <row r="64" spans="2:16" s="64" customFormat="1" ht="15" customHeight="1" x14ac:dyDescent="0.2">
      <c r="B64" s="180" t="s">
        <v>566</v>
      </c>
      <c r="C64" s="636"/>
      <c r="D64" s="637"/>
      <c r="E64" s="638">
        <v>94091</v>
      </c>
      <c r="F64" s="639"/>
      <c r="G64" s="640"/>
      <c r="H64" s="639"/>
      <c r="I64" s="640"/>
      <c r="J64" s="639"/>
      <c r="K64" s="640"/>
      <c r="L64" s="639">
        <v>93091</v>
      </c>
      <c r="M64" s="667"/>
      <c r="N64" s="641" t="s">
        <v>589</v>
      </c>
    </row>
    <row r="65" spans="2:16" s="64" customFormat="1" ht="15" customHeight="1" x14ac:dyDescent="0.2">
      <c r="B65" s="180"/>
      <c r="C65" s="181"/>
      <c r="D65" s="168"/>
      <c r="E65" s="144"/>
      <c r="F65" s="149"/>
      <c r="G65" s="146"/>
      <c r="H65" s="149"/>
      <c r="I65" s="146"/>
      <c r="J65" s="149"/>
      <c r="K65" s="146"/>
      <c r="L65" s="149"/>
      <c r="M65" s="188"/>
      <c r="N65" s="609"/>
    </row>
    <row r="66" spans="2:16" s="64" customFormat="1" ht="15" customHeight="1" x14ac:dyDescent="0.2">
      <c r="B66" s="632" t="s">
        <v>569</v>
      </c>
      <c r="C66" s="633"/>
      <c r="D66" s="630"/>
      <c r="E66" s="627"/>
      <c r="F66" s="628"/>
      <c r="G66" s="629"/>
      <c r="H66" s="628"/>
      <c r="I66" s="629"/>
      <c r="J66" s="628"/>
      <c r="K66" s="629"/>
      <c r="L66" s="628">
        <v>93092</v>
      </c>
      <c r="M66" s="668" t="s">
        <v>570</v>
      </c>
      <c r="N66" s="631"/>
    </row>
    <row r="67" spans="2:16" s="64" customFormat="1" ht="15" customHeight="1" x14ac:dyDescent="0.2">
      <c r="B67" s="632" t="s">
        <v>571</v>
      </c>
      <c r="C67" s="633"/>
      <c r="D67" s="630"/>
      <c r="E67" s="627">
        <v>94092</v>
      </c>
      <c r="F67" s="628"/>
      <c r="G67" s="629"/>
      <c r="H67" s="628"/>
      <c r="I67" s="629"/>
      <c r="J67" s="628"/>
      <c r="K67" s="629"/>
      <c r="L67" s="628"/>
      <c r="M67" s="668" t="s">
        <v>570</v>
      </c>
      <c r="N67" s="634" t="s">
        <v>593</v>
      </c>
    </row>
    <row r="68" spans="2:16" s="64" customFormat="1" ht="15" customHeight="1" x14ac:dyDescent="0.2">
      <c r="B68" s="180"/>
      <c r="C68" s="181"/>
      <c r="D68" s="168"/>
      <c r="E68" s="144"/>
      <c r="F68" s="149"/>
      <c r="G68" s="146"/>
      <c r="H68" s="149"/>
      <c r="I68" s="146"/>
      <c r="J68" s="149"/>
      <c r="K68" s="146"/>
      <c r="L68" s="149"/>
      <c r="M68" s="188"/>
      <c r="N68" s="609"/>
    </row>
    <row r="69" spans="2:16" s="64" customFormat="1" ht="15" customHeight="1" x14ac:dyDescent="0.2">
      <c r="B69" s="619" t="s">
        <v>573</v>
      </c>
      <c r="C69" s="620"/>
      <c r="D69" s="621"/>
      <c r="E69" s="616"/>
      <c r="F69" s="617"/>
      <c r="G69" s="618"/>
      <c r="H69" s="617"/>
      <c r="I69" s="618"/>
      <c r="J69" s="617"/>
      <c r="K69" s="618"/>
      <c r="L69" s="617">
        <v>93093</v>
      </c>
      <c r="M69" s="669" t="s">
        <v>570</v>
      </c>
      <c r="N69" s="622"/>
    </row>
    <row r="70" spans="2:16" s="64" customFormat="1" ht="15" customHeight="1" x14ac:dyDescent="0.2">
      <c r="B70" s="619" t="s">
        <v>594</v>
      </c>
      <c r="C70" s="620"/>
      <c r="D70" s="621"/>
      <c r="E70" s="616">
        <v>94093</v>
      </c>
      <c r="F70" s="617"/>
      <c r="G70" s="618"/>
      <c r="H70" s="617"/>
      <c r="I70" s="618"/>
      <c r="J70" s="617"/>
      <c r="K70" s="618"/>
      <c r="L70" s="617"/>
      <c r="M70" s="669" t="s">
        <v>570</v>
      </c>
      <c r="N70" s="623" t="s">
        <v>575</v>
      </c>
    </row>
    <row r="71" spans="2:16" s="64" customFormat="1" ht="15" customHeight="1" x14ac:dyDescent="0.2">
      <c r="B71" s="180"/>
      <c r="C71" s="181"/>
      <c r="D71" s="168"/>
      <c r="E71" s="144"/>
      <c r="F71" s="149"/>
      <c r="G71" s="146"/>
      <c r="H71" s="149"/>
      <c r="I71" s="146"/>
      <c r="J71" s="149"/>
      <c r="K71" s="146"/>
      <c r="L71" s="149"/>
      <c r="M71" s="188"/>
      <c r="N71" s="609"/>
    </row>
    <row r="72" spans="2:16" s="64" customFormat="1" ht="24" customHeight="1" x14ac:dyDescent="0.2">
      <c r="B72" s="635" t="s">
        <v>576</v>
      </c>
      <c r="C72" s="636"/>
      <c r="D72" s="637"/>
      <c r="E72" s="638"/>
      <c r="F72" s="639"/>
      <c r="G72" s="640">
        <v>94094</v>
      </c>
      <c r="H72" s="639"/>
      <c r="I72" s="640"/>
      <c r="J72" s="639"/>
      <c r="K72" s="640"/>
      <c r="L72" s="639"/>
      <c r="M72" s="671" t="s">
        <v>577</v>
      </c>
      <c r="N72" s="641"/>
    </row>
    <row r="73" spans="2:16" s="64" customFormat="1" ht="32.450000000000003" customHeight="1" x14ac:dyDescent="0.2">
      <c r="B73" s="635" t="s">
        <v>578</v>
      </c>
      <c r="C73" s="636"/>
      <c r="D73" s="637"/>
      <c r="E73" s="638"/>
      <c r="F73" s="639"/>
      <c r="G73" s="640"/>
      <c r="H73" s="639"/>
      <c r="I73" s="640"/>
      <c r="J73" s="639"/>
      <c r="K73" s="640"/>
      <c r="L73" s="639">
        <v>93094</v>
      </c>
      <c r="M73" s="672" t="s">
        <v>592</v>
      </c>
      <c r="N73" s="642" t="s">
        <v>563</v>
      </c>
    </row>
    <row r="74" spans="2:16" s="64" customFormat="1" ht="15" customHeight="1" thickBot="1" x14ac:dyDescent="0.25">
      <c r="B74" s="155"/>
      <c r="D74" s="156"/>
      <c r="E74" s="182"/>
      <c r="F74" s="183"/>
      <c r="G74" s="184"/>
      <c r="H74" s="183"/>
      <c r="I74" s="184"/>
      <c r="J74" s="183"/>
      <c r="K74" s="184"/>
      <c r="L74" s="183"/>
      <c r="M74" s="189"/>
      <c r="N74" s="609"/>
    </row>
    <row r="75" spans="2:16" s="64" customFormat="1" ht="15" customHeight="1" x14ac:dyDescent="0.2">
      <c r="B75" s="169" t="s">
        <v>595</v>
      </c>
      <c r="C75" s="170"/>
      <c r="D75" s="171"/>
      <c r="E75" s="172"/>
      <c r="F75" s="173"/>
      <c r="G75" s="174"/>
      <c r="H75" s="173"/>
      <c r="I75" s="174"/>
      <c r="J75" s="173"/>
      <c r="K75" s="174"/>
      <c r="L75" s="173"/>
      <c r="M75" s="187"/>
      <c r="N75" s="609"/>
    </row>
    <row r="76" spans="2:16" s="64" customFormat="1" ht="15" customHeight="1" x14ac:dyDescent="0.2">
      <c r="B76" s="613" t="s">
        <v>581</v>
      </c>
      <c r="C76" s="614"/>
      <c r="D76" s="615"/>
      <c r="E76" s="616"/>
      <c r="F76" s="617"/>
      <c r="G76" s="618"/>
      <c r="H76" s="617">
        <v>9387</v>
      </c>
      <c r="I76" s="618"/>
      <c r="J76" s="617"/>
      <c r="K76" s="618"/>
      <c r="L76" s="617"/>
      <c r="M76" s="673" t="s">
        <v>582</v>
      </c>
      <c r="N76" s="622" t="s">
        <v>544</v>
      </c>
    </row>
    <row r="77" spans="2:16" s="64" customFormat="1" ht="15" customHeight="1" x14ac:dyDescent="0.2">
      <c r="B77" s="619" t="s">
        <v>596</v>
      </c>
      <c r="C77" s="620"/>
      <c r="D77" s="621"/>
      <c r="E77" s="616"/>
      <c r="F77" s="617">
        <v>9387</v>
      </c>
      <c r="G77" s="618"/>
      <c r="H77" s="617"/>
      <c r="I77" s="618"/>
      <c r="J77" s="617">
        <v>9387</v>
      </c>
      <c r="K77" s="618"/>
      <c r="L77" s="617">
        <v>9387</v>
      </c>
      <c r="M77" s="673" t="s">
        <v>582</v>
      </c>
      <c r="N77" s="622" t="s">
        <v>544</v>
      </c>
    </row>
    <row r="78" spans="2:16" s="64" customFormat="1" ht="15" customHeight="1" thickBot="1" x14ac:dyDescent="0.25">
      <c r="B78" s="644" t="s">
        <v>597</v>
      </c>
      <c r="C78" s="645"/>
      <c r="D78" s="646"/>
      <c r="E78" s="647"/>
      <c r="F78" s="648"/>
      <c r="G78" s="649"/>
      <c r="H78" s="648">
        <v>9389</v>
      </c>
      <c r="I78" s="649"/>
      <c r="J78" s="648"/>
      <c r="K78" s="649"/>
      <c r="L78" s="648"/>
      <c r="M78" s="674" t="s">
        <v>582</v>
      </c>
      <c r="N78" s="622" t="s">
        <v>544</v>
      </c>
    </row>
    <row r="79" spans="2:16" s="64" customFormat="1" x14ac:dyDescent="0.2">
      <c r="N79" s="609"/>
      <c r="P79" s="97"/>
    </row>
    <row r="80" spans="2:16" s="64" customFormat="1" x14ac:dyDescent="0.2">
      <c r="N80" s="608"/>
    </row>
    <row r="81" spans="14:14" s="64" customFormat="1" x14ac:dyDescent="0.2">
      <c r="N81" s="608"/>
    </row>
    <row r="82" spans="14:14" s="64" customFormat="1" x14ac:dyDescent="0.2">
      <c r="N82" s="608"/>
    </row>
    <row r="83" spans="14:14" s="64" customFormat="1" x14ac:dyDescent="0.2">
      <c r="N83" s="608"/>
    </row>
    <row r="84" spans="14:14" s="64" customFormat="1" x14ac:dyDescent="0.2">
      <c r="N84" s="608"/>
    </row>
  </sheetData>
  <customSheetViews>
    <customSheetView guid="{F60D63BF-56D6-448B-B845-D451B474FE4C}" scale="80">
      <selection activeCell="M2" sqref="M2"/>
      <pageMargins left="0" right="0" top="0" bottom="0" header="0" footer="0"/>
      <pageSetup paperSize="9" scale="82" orientation="landscape" r:id="rId1"/>
    </customSheetView>
    <customSheetView guid="{47BDBE09-379A-4BDC-A9A0-EAE3F6D9E08F}" scale="80">
      <selection activeCell="M2" sqref="M2"/>
      <pageMargins left="0" right="0" top="0" bottom="0" header="0" footer="0"/>
      <pageSetup paperSize="9" scale="82" orientation="landscape" r:id="rId2"/>
    </customSheetView>
    <customSheetView guid="{DDBC5355-67D5-4453-9390-133C975A34B2}" scale="80">
      <selection activeCell="F26" sqref="F26"/>
      <pageMargins left="0" right="0" top="0" bottom="0" header="0" footer="0"/>
      <pageSetup paperSize="9" scale="82" orientation="landscape" r:id="rId3"/>
    </customSheetView>
  </customSheetViews>
  <mergeCells count="8">
    <mergeCell ref="E12:F12"/>
    <mergeCell ref="G12:H12"/>
    <mergeCell ref="I12:J12"/>
    <mergeCell ref="K12:L12"/>
    <mergeCell ref="E50:F50"/>
    <mergeCell ref="G50:H50"/>
    <mergeCell ref="I50:J50"/>
    <mergeCell ref="K50:L50"/>
  </mergeCells>
  <pageMargins left="0.70866141732283472" right="0.70866141732283472" top="0.74803149606299213" bottom="0.74803149606299213" header="0.31496062992125984" footer="0.31496062992125984"/>
  <pageSetup paperSize="9" scale="70" orientation="portrait" r:id="rId4"/>
  <headerFooter>
    <oddHeader>&amp;L&amp;"Calibri"&amp;10&amp;K000000 Begränsad delning&amp;1#_x000D_</oddHeader>
  </headerFooter>
  <rowBreaks count="1" manualBreakCount="1">
    <brk id="49" max="16383" man="1"/>
  </rowBreaks>
  <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P63"/>
  <sheetViews>
    <sheetView showGridLines="0" zoomScale="80" zoomScaleNormal="80" workbookViewId="0">
      <selection activeCell="F12" sqref="F12"/>
    </sheetView>
  </sheetViews>
  <sheetFormatPr defaultColWidth="8.85546875" defaultRowHeight="11.25" x14ac:dyDescent="0.2"/>
  <cols>
    <col min="1" max="1" width="1.42578125" style="64" customWidth="1"/>
    <col min="2" max="2" width="6.140625" style="101" customWidth="1"/>
    <col min="3" max="3" width="100.42578125" style="100" customWidth="1"/>
    <col min="4" max="4" width="49.140625" style="64" customWidth="1"/>
    <col min="5" max="16" width="8.85546875" style="64"/>
    <col min="17" max="16384" width="8.85546875" style="100"/>
  </cols>
  <sheetData>
    <row r="1" spans="1:4" s="64" customFormat="1" ht="15" x14ac:dyDescent="0.25">
      <c r="A1" s="66" t="s">
        <v>598</v>
      </c>
      <c r="B1" s="101"/>
      <c r="D1" s="102" t="s">
        <v>599</v>
      </c>
    </row>
    <row r="2" spans="1:4" s="64" customFormat="1" ht="12" thickBot="1" x14ac:dyDescent="0.25">
      <c r="B2" s="101"/>
      <c r="D2" s="103"/>
    </row>
    <row r="3" spans="1:4" s="64" customFormat="1" ht="15.75" x14ac:dyDescent="0.25">
      <c r="B3" s="678" t="s">
        <v>77</v>
      </c>
      <c r="C3" s="190" t="s">
        <v>600</v>
      </c>
      <c r="D3" s="191" t="s">
        <v>601</v>
      </c>
    </row>
    <row r="4" spans="1:4" s="64" customFormat="1" ht="17.45" customHeight="1" x14ac:dyDescent="0.2">
      <c r="B4" s="192"/>
      <c r="C4" s="104" t="s">
        <v>602</v>
      </c>
      <c r="D4" s="147"/>
    </row>
    <row r="5" spans="1:4" s="64" customFormat="1" ht="17.45" customHeight="1" x14ac:dyDescent="0.2">
      <c r="B5" s="679"/>
      <c r="C5" s="680" t="s">
        <v>603</v>
      </c>
      <c r="D5" s="681"/>
    </row>
    <row r="6" spans="1:4" s="64" customFormat="1" ht="17.45" customHeight="1" x14ac:dyDescent="0.2">
      <c r="B6" s="192"/>
      <c r="C6" s="104" t="s">
        <v>604</v>
      </c>
      <c r="D6" s="147"/>
    </row>
    <row r="7" spans="1:4" s="64" customFormat="1" ht="17.45" customHeight="1" x14ac:dyDescent="0.2">
      <c r="B7" s="679"/>
      <c r="C7" s="680" t="s">
        <v>605</v>
      </c>
      <c r="D7" s="681"/>
    </row>
    <row r="8" spans="1:4" s="64" customFormat="1" ht="17.45" customHeight="1" x14ac:dyDescent="0.2">
      <c r="B8" s="193"/>
      <c r="C8" s="104" t="s">
        <v>606</v>
      </c>
      <c r="D8" s="147"/>
    </row>
    <row r="9" spans="1:4" s="64" customFormat="1" ht="17.45" customHeight="1" x14ac:dyDescent="0.2">
      <c r="B9" s="682"/>
      <c r="C9" s="680" t="s">
        <v>607</v>
      </c>
      <c r="D9" s="681" t="s">
        <v>608</v>
      </c>
    </row>
    <row r="10" spans="1:4" s="64" customFormat="1" ht="17.45" customHeight="1" x14ac:dyDescent="0.2">
      <c r="B10" s="193"/>
      <c r="C10" s="105" t="s">
        <v>609</v>
      </c>
      <c r="D10" s="147"/>
    </row>
    <row r="11" spans="1:4" s="64" customFormat="1" ht="17.45" customHeight="1" x14ac:dyDescent="0.2">
      <c r="B11" s="682"/>
      <c r="C11" s="680" t="s">
        <v>610</v>
      </c>
      <c r="D11" s="681"/>
    </row>
    <row r="12" spans="1:4" s="64" customFormat="1" ht="17.45" customHeight="1" x14ac:dyDescent="0.2">
      <c r="B12" s="193"/>
      <c r="C12" s="104" t="s">
        <v>611</v>
      </c>
      <c r="D12" s="147"/>
    </row>
    <row r="13" spans="1:4" s="64" customFormat="1" ht="17.45" customHeight="1" x14ac:dyDescent="0.2">
      <c r="B13" s="682"/>
      <c r="C13" s="680" t="s">
        <v>612</v>
      </c>
      <c r="D13" s="681"/>
    </row>
    <row r="14" spans="1:4" s="64" customFormat="1" ht="17.45" customHeight="1" x14ac:dyDescent="0.2">
      <c r="B14" s="193"/>
      <c r="C14" s="104" t="s">
        <v>613</v>
      </c>
      <c r="D14" s="147"/>
    </row>
    <row r="15" spans="1:4" s="64" customFormat="1" ht="17.45" customHeight="1" x14ac:dyDescent="0.2">
      <c r="B15" s="682"/>
      <c r="C15" s="680" t="s">
        <v>614</v>
      </c>
      <c r="D15" s="681" t="s">
        <v>615</v>
      </c>
    </row>
    <row r="16" spans="1:4" s="64" customFormat="1" ht="17.45" customHeight="1" x14ac:dyDescent="0.2">
      <c r="B16" s="193"/>
      <c r="C16" s="104" t="s">
        <v>616</v>
      </c>
      <c r="D16" s="147" t="s">
        <v>615</v>
      </c>
    </row>
    <row r="17" spans="2:4" s="64" customFormat="1" ht="17.45" customHeight="1" x14ac:dyDescent="0.2">
      <c r="B17" s="682"/>
      <c r="C17" s="680" t="s">
        <v>617</v>
      </c>
      <c r="D17" s="681"/>
    </row>
    <row r="18" spans="2:4" s="64" customFormat="1" ht="17.45" customHeight="1" x14ac:dyDescent="0.2">
      <c r="B18" s="193"/>
      <c r="C18" s="104" t="s">
        <v>618</v>
      </c>
      <c r="D18" s="147" t="s">
        <v>619</v>
      </c>
    </row>
    <row r="19" spans="2:4" s="64" customFormat="1" ht="17.45" customHeight="1" x14ac:dyDescent="0.2">
      <c r="B19" s="682"/>
      <c r="C19" s="680" t="s">
        <v>620</v>
      </c>
      <c r="D19" s="681" t="s">
        <v>619</v>
      </c>
    </row>
    <row r="20" spans="2:4" s="64" customFormat="1" ht="17.45" customHeight="1" x14ac:dyDescent="0.2">
      <c r="B20" s="193"/>
      <c r="C20" s="104" t="s">
        <v>621</v>
      </c>
      <c r="D20" s="147" t="s">
        <v>619</v>
      </c>
    </row>
    <row r="21" spans="2:4" s="64" customFormat="1" ht="17.45" customHeight="1" x14ac:dyDescent="0.2">
      <c r="B21" s="682"/>
      <c r="C21" s="680" t="s">
        <v>622</v>
      </c>
      <c r="D21" s="681" t="s">
        <v>619</v>
      </c>
    </row>
    <row r="22" spans="2:4" s="64" customFormat="1" ht="17.45" customHeight="1" x14ac:dyDescent="0.2">
      <c r="B22" s="193"/>
      <c r="C22" s="104" t="s">
        <v>623</v>
      </c>
      <c r="D22" s="147"/>
    </row>
    <row r="23" spans="2:4" s="64" customFormat="1" ht="17.45" customHeight="1" x14ac:dyDescent="0.2">
      <c r="B23" s="682"/>
      <c r="C23" s="680" t="s">
        <v>624</v>
      </c>
      <c r="D23" s="681"/>
    </row>
    <row r="24" spans="2:4" s="64" customFormat="1" ht="17.45" customHeight="1" x14ac:dyDescent="0.2">
      <c r="B24" s="193"/>
      <c r="C24" s="104" t="s">
        <v>625</v>
      </c>
      <c r="D24" s="147"/>
    </row>
    <row r="25" spans="2:4" s="64" customFormat="1" ht="17.45" customHeight="1" x14ac:dyDescent="0.2">
      <c r="B25" s="682"/>
      <c r="C25" s="680" t="s">
        <v>626</v>
      </c>
      <c r="D25" s="681"/>
    </row>
    <row r="26" spans="2:4" s="64" customFormat="1" ht="17.45" customHeight="1" x14ac:dyDescent="0.2">
      <c r="B26" s="193"/>
      <c r="C26" s="104" t="s">
        <v>627</v>
      </c>
      <c r="D26" s="147" t="s">
        <v>628</v>
      </c>
    </row>
    <row r="27" spans="2:4" s="64" customFormat="1" ht="17.45" customHeight="1" x14ac:dyDescent="0.2">
      <c r="B27" s="682"/>
      <c r="C27" s="680" t="s">
        <v>629</v>
      </c>
      <c r="D27" s="681" t="s">
        <v>630</v>
      </c>
    </row>
    <row r="28" spans="2:4" s="64" customFormat="1" ht="17.45" customHeight="1" x14ac:dyDescent="0.2">
      <c r="B28" s="193"/>
      <c r="C28" s="104" t="s">
        <v>631</v>
      </c>
      <c r="D28" s="147" t="s">
        <v>630</v>
      </c>
    </row>
    <row r="29" spans="2:4" s="64" customFormat="1" ht="17.45" customHeight="1" x14ac:dyDescent="0.2">
      <c r="B29" s="682"/>
      <c r="C29" s="680"/>
      <c r="D29" s="681"/>
    </row>
    <row r="30" spans="2:4" s="64" customFormat="1" ht="17.45" customHeight="1" x14ac:dyDescent="0.2">
      <c r="B30" s="194"/>
      <c r="C30" s="104" t="s">
        <v>632</v>
      </c>
      <c r="D30" s="147"/>
    </row>
    <row r="31" spans="2:4" s="97" customFormat="1" ht="17.45" customHeight="1" x14ac:dyDescent="0.2">
      <c r="B31" s="682"/>
      <c r="C31" s="683"/>
      <c r="D31" s="684"/>
    </row>
    <row r="32" spans="2:4" s="64" customFormat="1" ht="17.45" customHeight="1" x14ac:dyDescent="0.2">
      <c r="B32" s="193"/>
      <c r="C32" s="104" t="s">
        <v>633</v>
      </c>
      <c r="D32" s="147"/>
    </row>
    <row r="33" spans="2:4" s="64" customFormat="1" ht="17.45" customHeight="1" x14ac:dyDescent="0.2">
      <c r="B33" s="682"/>
      <c r="C33" s="680" t="s">
        <v>634</v>
      </c>
      <c r="D33" s="681"/>
    </row>
    <row r="34" spans="2:4" s="64" customFormat="1" ht="17.45" customHeight="1" x14ac:dyDescent="0.2">
      <c r="B34" s="193"/>
      <c r="C34" s="104"/>
      <c r="D34" s="147"/>
    </row>
    <row r="35" spans="2:4" s="64" customFormat="1" ht="17.45" customHeight="1" thickBot="1" x14ac:dyDescent="0.25">
      <c r="B35" s="685"/>
      <c r="C35" s="686" t="s">
        <v>635</v>
      </c>
      <c r="D35" s="687"/>
    </row>
    <row r="36" spans="2:4" s="64" customFormat="1" ht="12.75" x14ac:dyDescent="0.2">
      <c r="B36" s="101"/>
      <c r="C36" s="68"/>
    </row>
    <row r="37" spans="2:4" s="64" customFormat="1" x14ac:dyDescent="0.2">
      <c r="B37" s="101"/>
    </row>
    <row r="38" spans="2:4" s="64" customFormat="1" x14ac:dyDescent="0.2">
      <c r="B38" s="101"/>
    </row>
    <row r="39" spans="2:4" s="64" customFormat="1" x14ac:dyDescent="0.2">
      <c r="B39" s="101" t="s">
        <v>636</v>
      </c>
    </row>
    <row r="40" spans="2:4" s="64" customFormat="1" x14ac:dyDescent="0.2">
      <c r="B40" s="101"/>
    </row>
    <row r="41" spans="2:4" s="64" customFormat="1" x14ac:dyDescent="0.2">
      <c r="B41" s="101"/>
    </row>
    <row r="42" spans="2:4" s="64" customFormat="1" x14ac:dyDescent="0.2">
      <c r="B42" s="101"/>
    </row>
    <row r="43" spans="2:4" s="64" customFormat="1" x14ac:dyDescent="0.2">
      <c r="B43" s="101"/>
    </row>
    <row r="44" spans="2:4" s="64" customFormat="1" x14ac:dyDescent="0.2">
      <c r="B44" s="101"/>
    </row>
    <row r="45" spans="2:4" s="64" customFormat="1" x14ac:dyDescent="0.2">
      <c r="B45" s="101"/>
    </row>
    <row r="46" spans="2:4" s="64" customFormat="1" x14ac:dyDescent="0.2">
      <c r="B46" s="101"/>
    </row>
    <row r="47" spans="2:4" s="64" customFormat="1" x14ac:dyDescent="0.2">
      <c r="B47" s="101"/>
    </row>
    <row r="48" spans="2:4" s="64" customFormat="1" x14ac:dyDescent="0.2">
      <c r="B48" s="101"/>
    </row>
    <row r="49" spans="2:2" s="64" customFormat="1" x14ac:dyDescent="0.2">
      <c r="B49" s="101"/>
    </row>
    <row r="50" spans="2:2" s="64" customFormat="1" x14ac:dyDescent="0.2">
      <c r="B50" s="101"/>
    </row>
    <row r="51" spans="2:2" s="64" customFormat="1" x14ac:dyDescent="0.2">
      <c r="B51" s="101"/>
    </row>
    <row r="52" spans="2:2" s="64" customFormat="1" x14ac:dyDescent="0.2">
      <c r="B52" s="101"/>
    </row>
    <row r="53" spans="2:2" s="64" customFormat="1" x14ac:dyDescent="0.2">
      <c r="B53" s="101"/>
    </row>
    <row r="54" spans="2:2" s="64" customFormat="1" x14ac:dyDescent="0.2">
      <c r="B54" s="101"/>
    </row>
    <row r="55" spans="2:2" s="64" customFormat="1" x14ac:dyDescent="0.2">
      <c r="B55" s="101"/>
    </row>
    <row r="56" spans="2:2" s="64" customFormat="1" x14ac:dyDescent="0.2">
      <c r="B56" s="101"/>
    </row>
    <row r="57" spans="2:2" s="64" customFormat="1" x14ac:dyDescent="0.2">
      <c r="B57" s="101"/>
    </row>
    <row r="58" spans="2:2" s="64" customFormat="1" x14ac:dyDescent="0.2">
      <c r="B58" s="101"/>
    </row>
    <row r="59" spans="2:2" s="64" customFormat="1" x14ac:dyDescent="0.2">
      <c r="B59" s="101"/>
    </row>
    <row r="60" spans="2:2" s="64" customFormat="1" x14ac:dyDescent="0.2">
      <c r="B60" s="101"/>
    </row>
    <row r="61" spans="2:2" s="64" customFormat="1" x14ac:dyDescent="0.2">
      <c r="B61" s="101"/>
    </row>
    <row r="62" spans="2:2" s="64" customFormat="1" x14ac:dyDescent="0.2">
      <c r="B62" s="101"/>
    </row>
    <row r="63" spans="2:2" s="64" customFormat="1" x14ac:dyDescent="0.2">
      <c r="B63" s="101"/>
    </row>
  </sheetData>
  <customSheetViews>
    <customSheetView guid="{F60D63BF-56D6-448B-B845-D451B474FE4C}" scale="80" topLeftCell="A4">
      <selection activeCell="D2" sqref="D2"/>
      <pageMargins left="0" right="0" top="0" bottom="0" header="0" footer="0"/>
      <pageSetup paperSize="9" scale="85" orientation="landscape" r:id="rId1"/>
    </customSheetView>
    <customSheetView guid="{47BDBE09-379A-4BDC-A9A0-EAE3F6D9E08F}" scale="80" topLeftCell="A4">
      <selection activeCell="D2" sqref="D2"/>
      <pageMargins left="0" right="0" top="0" bottom="0" header="0" footer="0"/>
      <pageSetup paperSize="9" scale="85" orientation="landscape" r:id="rId2"/>
    </customSheetView>
    <customSheetView guid="{DDBC5355-67D5-4453-9390-133C975A34B2}" scale="80">
      <selection activeCell="F26" sqref="F26"/>
      <pageMargins left="0" right="0" top="0" bottom="0" header="0" footer="0"/>
      <pageSetup paperSize="9" scale="85" orientation="landscape" r:id="rId3"/>
    </customSheetView>
  </customSheetViews>
  <pageMargins left="0.7" right="0.7" top="0.75" bottom="0.75" header="0.3" footer="0.3"/>
  <pageSetup paperSize="9" scale="85" orientation="landscape" r:id="rId4"/>
  <headerFooter>
    <oddHeader>&amp;L&amp;"Calibri"&amp;10&amp;K000000 Begränsad delning&amp;1#_x000D_</oddHeader>
  </headerFooter>
  <drawing r:id="rId5"/>
  <legacy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8135-C702-441B-AA5B-7B550D1BFB8F}">
  <sheetPr>
    <tabColor theme="9" tint="0.79998168889431442"/>
  </sheetPr>
  <dimension ref="B1:M34"/>
  <sheetViews>
    <sheetView showGridLines="0" zoomScale="90" zoomScaleNormal="60" workbookViewId="0">
      <selection activeCell="M22" sqref="M22"/>
    </sheetView>
  </sheetViews>
  <sheetFormatPr defaultColWidth="8.85546875" defaultRowHeight="12.75" x14ac:dyDescent="0.2"/>
  <cols>
    <col min="1" max="1" width="2.140625" style="12" customWidth="1"/>
    <col min="2" max="2" width="33.42578125" style="12" customWidth="1"/>
    <col min="3" max="3" width="27.5703125" style="12" customWidth="1"/>
    <col min="4" max="4" width="28.5703125" style="12" customWidth="1"/>
    <col min="5" max="5" width="31.5703125" style="12" customWidth="1"/>
    <col min="6" max="6" width="38.85546875" style="12" customWidth="1"/>
    <col min="7" max="16384" width="8.85546875" style="12"/>
  </cols>
  <sheetData>
    <row r="1" spans="2:13" x14ac:dyDescent="0.2">
      <c r="B1" s="106" t="s">
        <v>637</v>
      </c>
      <c r="C1" s="106"/>
      <c r="F1" s="107" t="s">
        <v>35</v>
      </c>
    </row>
    <row r="2" spans="2:13" x14ac:dyDescent="0.2">
      <c r="B2" s="106" t="s">
        <v>638</v>
      </c>
      <c r="C2" s="106"/>
      <c r="F2" s="108">
        <v>45216</v>
      </c>
    </row>
    <row r="3" spans="2:13" ht="16.5" thickBot="1" x14ac:dyDescent="0.3">
      <c r="B3" s="140" t="s">
        <v>639</v>
      </c>
      <c r="C3" s="109"/>
      <c r="D3" s="106"/>
      <c r="F3" s="108" t="s">
        <v>640</v>
      </c>
    </row>
    <row r="4" spans="2:13" x14ac:dyDescent="0.2">
      <c r="B4" s="110" t="s">
        <v>641</v>
      </c>
      <c r="C4" s="1394" t="s">
        <v>642</v>
      </c>
      <c r="D4" s="1395"/>
      <c r="E4" s="111" t="s">
        <v>643</v>
      </c>
      <c r="F4" s="112" t="s">
        <v>4</v>
      </c>
    </row>
    <row r="5" spans="2:13" ht="15.75" x14ac:dyDescent="0.25">
      <c r="B5" s="113" t="s">
        <v>644</v>
      </c>
      <c r="C5" s="948" t="s">
        <v>645</v>
      </c>
      <c r="D5" s="114" t="s">
        <v>646</v>
      </c>
      <c r="E5" s="114"/>
      <c r="F5" s="115"/>
    </row>
    <row r="6" spans="2:13" ht="13.5" thickBot="1" x14ac:dyDescent="0.25">
      <c r="B6" s="116" t="s">
        <v>647</v>
      </c>
      <c r="C6" s="117"/>
      <c r="D6" s="118"/>
      <c r="E6" s="119"/>
      <c r="F6" s="120"/>
    </row>
    <row r="7" spans="2:13" x14ac:dyDescent="0.2">
      <c r="B7" s="121" t="s">
        <v>648</v>
      </c>
      <c r="C7" s="122"/>
      <c r="D7" s="122"/>
      <c r="E7" s="123"/>
      <c r="F7" s="124"/>
    </row>
    <row r="8" spans="2:13" x14ac:dyDescent="0.2">
      <c r="B8" s="125" t="s">
        <v>649</v>
      </c>
      <c r="C8" s="126" t="s">
        <v>650</v>
      </c>
      <c r="D8" s="126" t="s">
        <v>651</v>
      </c>
      <c r="E8" s="126" t="s">
        <v>651</v>
      </c>
      <c r="F8" s="127"/>
      <c r="G8" s="29"/>
      <c r="H8" s="30"/>
      <c r="I8" s="30"/>
      <c r="J8" s="30"/>
      <c r="K8" s="30"/>
      <c r="L8" s="30"/>
      <c r="M8" s="30"/>
    </row>
    <row r="9" spans="2:13" x14ac:dyDescent="0.2">
      <c r="B9" s="128" t="s">
        <v>652</v>
      </c>
      <c r="C9" s="126" t="s">
        <v>653</v>
      </c>
      <c r="D9" s="126" t="s">
        <v>653</v>
      </c>
      <c r="E9" s="126" t="s">
        <v>653</v>
      </c>
      <c r="F9" s="127"/>
      <c r="G9" s="32"/>
      <c r="H9" s="30"/>
      <c r="I9" s="30"/>
      <c r="J9" s="30"/>
      <c r="K9" s="30"/>
      <c r="L9" s="30"/>
      <c r="M9" s="30"/>
    </row>
    <row r="10" spans="2:13" x14ac:dyDescent="0.2">
      <c r="B10" s="128" t="s">
        <v>654</v>
      </c>
      <c r="C10" s="126" t="s">
        <v>653</v>
      </c>
      <c r="D10" s="126" t="s">
        <v>653</v>
      </c>
      <c r="E10" s="126" t="s">
        <v>653</v>
      </c>
      <c r="F10" s="127" t="s">
        <v>655</v>
      </c>
      <c r="G10" s="129"/>
      <c r="H10" s="30"/>
      <c r="I10" s="30"/>
      <c r="J10" s="30"/>
      <c r="K10" s="30"/>
      <c r="L10" s="30"/>
      <c r="M10" s="30"/>
    </row>
    <row r="11" spans="2:13" x14ac:dyDescent="0.2">
      <c r="B11" s="128" t="s">
        <v>656</v>
      </c>
      <c r="C11" s="126" t="s">
        <v>653</v>
      </c>
      <c r="D11" s="126" t="s">
        <v>653</v>
      </c>
      <c r="E11" s="126" t="s">
        <v>653</v>
      </c>
      <c r="F11" s="127" t="s">
        <v>657</v>
      </c>
      <c r="G11" s="129"/>
      <c r="H11" s="30"/>
      <c r="I11" s="30"/>
      <c r="J11" s="30"/>
      <c r="K11" s="30"/>
      <c r="L11" s="30"/>
      <c r="M11" s="30"/>
    </row>
    <row r="12" spans="2:13" x14ac:dyDescent="0.2">
      <c r="B12" s="128" t="s">
        <v>658</v>
      </c>
      <c r="C12" s="126" t="s">
        <v>653</v>
      </c>
      <c r="D12" s="126" t="s">
        <v>653</v>
      </c>
      <c r="E12" s="126" t="s">
        <v>653</v>
      </c>
      <c r="F12" s="127"/>
      <c r="G12" s="129"/>
      <c r="H12" s="30"/>
      <c r="I12" s="30"/>
      <c r="J12" s="30"/>
      <c r="K12" s="30"/>
      <c r="L12" s="30"/>
      <c r="M12" s="30"/>
    </row>
    <row r="13" spans="2:13" x14ac:dyDescent="0.2">
      <c r="B13" s="764" t="s">
        <v>659</v>
      </c>
      <c r="C13" s="765" t="s">
        <v>660</v>
      </c>
      <c r="D13" s="776" t="s">
        <v>661</v>
      </c>
      <c r="E13" s="776" t="s">
        <v>662</v>
      </c>
      <c r="F13" s="766"/>
      <c r="G13" s="130"/>
      <c r="H13" s="30"/>
      <c r="I13" s="30"/>
      <c r="J13" s="30"/>
      <c r="K13" s="30"/>
      <c r="L13" s="30"/>
      <c r="M13" s="30"/>
    </row>
    <row r="14" spans="2:13" x14ac:dyDescent="0.2">
      <c r="B14" s="764" t="s">
        <v>663</v>
      </c>
      <c r="C14" s="765" t="s">
        <v>664</v>
      </c>
      <c r="D14" s="776" t="s">
        <v>665</v>
      </c>
      <c r="E14" s="776" t="s">
        <v>666</v>
      </c>
      <c r="F14" s="766"/>
      <c r="G14" s="129"/>
      <c r="H14" s="30"/>
      <c r="I14" s="30"/>
      <c r="J14" s="30"/>
      <c r="K14" s="30"/>
      <c r="L14" s="30"/>
      <c r="M14" s="30"/>
    </row>
    <row r="15" spans="2:13" x14ac:dyDescent="0.2">
      <c r="B15" s="764" t="s">
        <v>667</v>
      </c>
      <c r="C15" s="765" t="s">
        <v>668</v>
      </c>
      <c r="D15" s="776" t="s">
        <v>669</v>
      </c>
      <c r="E15" s="776" t="s">
        <v>670</v>
      </c>
      <c r="F15" s="766"/>
      <c r="G15" s="30"/>
      <c r="H15" s="30"/>
      <c r="I15" s="30"/>
      <c r="J15" s="30"/>
      <c r="K15" s="30"/>
      <c r="L15" s="30"/>
      <c r="M15" s="30"/>
    </row>
    <row r="16" spans="2:13" x14ac:dyDescent="0.2">
      <c r="B16" s="131" t="s">
        <v>671</v>
      </c>
      <c r="C16" s="132"/>
      <c r="D16" s="132"/>
      <c r="E16" s="133"/>
      <c r="F16" s="134"/>
      <c r="H16" s="30"/>
      <c r="I16" s="30"/>
      <c r="J16" s="30"/>
      <c r="K16" s="30"/>
      <c r="L16" s="30"/>
    </row>
    <row r="17" spans="2:12" ht="26.1" customHeight="1" x14ac:dyDescent="0.2">
      <c r="B17" s="128" t="s">
        <v>672</v>
      </c>
      <c r="C17" s="126" t="s">
        <v>673</v>
      </c>
      <c r="D17" s="126" t="s">
        <v>673</v>
      </c>
      <c r="E17" s="135" t="s">
        <v>674</v>
      </c>
      <c r="F17" s="127" t="s">
        <v>675</v>
      </c>
      <c r="H17" s="30"/>
      <c r="I17" s="30"/>
      <c r="J17" s="30"/>
      <c r="K17" s="30"/>
      <c r="L17" s="30"/>
    </row>
    <row r="18" spans="2:12" ht="42.75" customHeight="1" x14ac:dyDescent="0.2">
      <c r="B18" s="767" t="s">
        <v>676</v>
      </c>
      <c r="C18" s="768" t="s">
        <v>677</v>
      </c>
      <c r="D18" s="777" t="s">
        <v>678</v>
      </c>
      <c r="E18" s="947" t="s">
        <v>679</v>
      </c>
      <c r="F18" s="138" t="s">
        <v>680</v>
      </c>
    </row>
    <row r="19" spans="2:12" ht="37.5" customHeight="1" x14ac:dyDescent="0.2">
      <c r="B19" s="764" t="s">
        <v>681</v>
      </c>
      <c r="C19" s="768" t="s">
        <v>682</v>
      </c>
      <c r="D19" s="777" t="s">
        <v>682</v>
      </c>
      <c r="E19" s="776" t="s">
        <v>683</v>
      </c>
      <c r="F19" s="138" t="s">
        <v>684</v>
      </c>
      <c r="G19" s="37"/>
    </row>
    <row r="20" spans="2:12" ht="90" customHeight="1" x14ac:dyDescent="0.2">
      <c r="B20" s="767" t="s">
        <v>685</v>
      </c>
      <c r="C20" s="774" t="s">
        <v>686</v>
      </c>
      <c r="D20" s="137" t="s">
        <v>687</v>
      </c>
      <c r="E20" s="775" t="s">
        <v>688</v>
      </c>
      <c r="F20" s="138" t="s">
        <v>680</v>
      </c>
    </row>
    <row r="21" spans="2:12" ht="23.45" customHeight="1" x14ac:dyDescent="0.2">
      <c r="B21" s="136" t="s">
        <v>689</v>
      </c>
      <c r="C21" s="137" t="s">
        <v>653</v>
      </c>
      <c r="D21" s="137" t="s">
        <v>653</v>
      </c>
      <c r="E21" s="137" t="s">
        <v>653</v>
      </c>
      <c r="F21" s="138"/>
    </row>
    <row r="22" spans="2:12" ht="57" customHeight="1" x14ac:dyDescent="0.2">
      <c r="B22" s="764" t="s">
        <v>690</v>
      </c>
      <c r="C22" s="768" t="s">
        <v>691</v>
      </c>
      <c r="D22" s="777" t="s">
        <v>692</v>
      </c>
      <c r="E22" s="777" t="s">
        <v>693</v>
      </c>
      <c r="F22" s="778" t="s">
        <v>694</v>
      </c>
    </row>
    <row r="23" spans="2:12" ht="22.35" customHeight="1" x14ac:dyDescent="0.2">
      <c r="B23" s="764" t="s">
        <v>695</v>
      </c>
      <c r="C23" s="768" t="s">
        <v>696</v>
      </c>
      <c r="D23" s="777" t="s">
        <v>697</v>
      </c>
      <c r="E23" s="776" t="s">
        <v>698</v>
      </c>
      <c r="F23" s="138"/>
    </row>
    <row r="24" spans="2:12" ht="26.1" customHeight="1" x14ac:dyDescent="0.2">
      <c r="B24" s="128" t="s">
        <v>319</v>
      </c>
      <c r="C24" s="135" t="s">
        <v>699</v>
      </c>
      <c r="D24" s="135" t="s">
        <v>699</v>
      </c>
      <c r="E24" s="126" t="s">
        <v>699</v>
      </c>
      <c r="F24" s="139" t="s">
        <v>700</v>
      </c>
    </row>
    <row r="25" spans="2:12" x14ac:dyDescent="0.2">
      <c r="B25" s="128" t="s">
        <v>701</v>
      </c>
      <c r="C25" s="126" t="s">
        <v>653</v>
      </c>
      <c r="D25" s="126" t="s">
        <v>653</v>
      </c>
      <c r="E25" s="126" t="s">
        <v>653</v>
      </c>
      <c r="F25" s="127"/>
    </row>
    <row r="26" spans="2:12" x14ac:dyDescent="0.2">
      <c r="B26" s="128" t="s">
        <v>702</v>
      </c>
      <c r="C26" s="126" t="s">
        <v>703</v>
      </c>
      <c r="D26" s="126" t="s">
        <v>703</v>
      </c>
      <c r="E26" s="126" t="s">
        <v>703</v>
      </c>
      <c r="F26" s="127" t="s">
        <v>116</v>
      </c>
    </row>
    <row r="27" spans="2:12" x14ac:dyDescent="0.2">
      <c r="B27" s="131" t="s">
        <v>704</v>
      </c>
      <c r="C27" s="132"/>
      <c r="D27" s="132"/>
      <c r="E27" s="133"/>
      <c r="F27" s="134"/>
    </row>
    <row r="28" spans="2:12" ht="40.5" customHeight="1" x14ac:dyDescent="0.2">
      <c r="B28" s="769" t="s">
        <v>705</v>
      </c>
      <c r="C28" s="768" t="s">
        <v>706</v>
      </c>
      <c r="D28" s="768" t="s">
        <v>706</v>
      </c>
      <c r="E28" s="779" t="s">
        <v>707</v>
      </c>
      <c r="F28" s="780" t="s">
        <v>708</v>
      </c>
      <c r="G28" s="747" t="s">
        <v>709</v>
      </c>
    </row>
    <row r="29" spans="2:12" ht="32.25" customHeight="1" x14ac:dyDescent="0.2">
      <c r="B29" s="769" t="s">
        <v>710</v>
      </c>
      <c r="C29" s="768" t="s">
        <v>711</v>
      </c>
      <c r="D29" s="768" t="s">
        <v>712</v>
      </c>
      <c r="E29" s="779" t="s">
        <v>713</v>
      </c>
      <c r="F29" s="781" t="s">
        <v>714</v>
      </c>
      <c r="G29" s="30"/>
      <c r="H29" s="30"/>
      <c r="I29" s="30"/>
      <c r="J29" s="30"/>
    </row>
    <row r="30" spans="2:12" ht="24.6" customHeight="1" x14ac:dyDescent="0.2">
      <c r="B30" s="764" t="s">
        <v>715</v>
      </c>
      <c r="C30" s="768" t="s">
        <v>716</v>
      </c>
      <c r="D30" s="768" t="s">
        <v>717</v>
      </c>
      <c r="E30" s="779" t="s">
        <v>718</v>
      </c>
      <c r="F30" s="781"/>
      <c r="G30" s="30"/>
      <c r="H30" s="30"/>
      <c r="I30" s="30"/>
      <c r="J30" s="30"/>
    </row>
    <row r="31" spans="2:12" x14ac:dyDescent="0.2">
      <c r="B31" s="131" t="s">
        <v>719</v>
      </c>
      <c r="C31" s="132"/>
      <c r="D31" s="132"/>
      <c r="E31" s="133"/>
      <c r="F31" s="134"/>
      <c r="G31" s="30"/>
      <c r="H31" s="30"/>
      <c r="I31" s="30"/>
      <c r="J31" s="30"/>
    </row>
    <row r="32" spans="2:12" x14ac:dyDescent="0.2">
      <c r="B32" s="131" t="s">
        <v>720</v>
      </c>
      <c r="C32" s="132"/>
      <c r="D32" s="132"/>
      <c r="E32" s="133"/>
      <c r="F32" s="134"/>
      <c r="G32" s="30"/>
      <c r="H32" s="30"/>
      <c r="I32" s="30"/>
      <c r="J32" s="30"/>
    </row>
    <row r="33" spans="2:10" ht="13.5" thickBot="1" x14ac:dyDescent="0.25">
      <c r="B33" s="773" t="s">
        <v>721</v>
      </c>
      <c r="C33" s="782" t="s">
        <v>722</v>
      </c>
      <c r="D33" s="770" t="s">
        <v>723</v>
      </c>
      <c r="E33" s="771" t="s">
        <v>723</v>
      </c>
      <c r="F33" s="772" t="s">
        <v>724</v>
      </c>
      <c r="G33" s="30"/>
      <c r="H33" s="30"/>
      <c r="I33" s="30"/>
      <c r="J33" s="30"/>
    </row>
    <row r="34" spans="2:10" x14ac:dyDescent="0.2">
      <c r="G34" s="30"/>
      <c r="H34" s="30"/>
      <c r="I34" s="30"/>
      <c r="J34" s="30"/>
    </row>
  </sheetData>
  <mergeCells count="1">
    <mergeCell ref="C4:D4"/>
  </mergeCells>
  <pageMargins left="0.70866141732283472" right="0.70866141732283472" top="0.74803149606299213" bottom="0.74803149606299213" header="0.31496062992125984" footer="0.31496062992125984"/>
  <pageSetup paperSize="9" scale="80" orientation="landscape" r:id="rId1"/>
  <headerFooter>
    <oddHeader>&amp;L&amp;"Calibri"&amp;10&amp;K000000 Begränsad delning&amp;1#_x000D_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
  <sheetViews>
    <sheetView topLeftCell="A28" zoomScale="70" zoomScaleNormal="70" workbookViewId="0">
      <selection activeCell="U41" sqref="U41"/>
    </sheetView>
  </sheetViews>
  <sheetFormatPr defaultColWidth="8.85546875" defaultRowHeight="12.75" x14ac:dyDescent="0.2"/>
  <cols>
    <col min="1" max="16384" width="8.85546875" style="30"/>
  </cols>
  <sheetData/>
  <customSheetViews>
    <customSheetView guid="{F60D63BF-56D6-448B-B845-D451B474FE4C}" scale="70">
      <selection activeCell="P38" sqref="P38"/>
      <rowBreaks count="3" manualBreakCount="3">
        <brk id="28" max="16383" man="1"/>
        <brk id="58" max="16383" man="1"/>
        <brk id="91" max="16383" man="1"/>
      </rowBreaks>
      <pageMargins left="0" right="0" top="0" bottom="0" header="0" footer="0"/>
      <pageSetup paperSize="9" orientation="landscape" r:id="rId1"/>
    </customSheetView>
    <customSheetView guid="{47BDBE09-379A-4BDC-A9A0-EAE3F6D9E08F}" scale="70">
      <selection activeCell="P38" sqref="P38"/>
      <rowBreaks count="3" manualBreakCount="3">
        <brk id="28" max="16383" man="1"/>
        <brk id="58" max="16383" man="1"/>
        <brk id="91" max="16383" man="1"/>
      </rowBreaks>
      <pageMargins left="0" right="0" top="0" bottom="0" header="0" footer="0"/>
      <pageSetup paperSize="9" orientation="landscape" r:id="rId2"/>
    </customSheetView>
    <customSheetView guid="{DDBC5355-67D5-4453-9390-133C975A34B2}" scale="70">
      <selection activeCell="L59" sqref="L59"/>
      <rowBreaks count="3" manualBreakCount="3">
        <brk id="28" max="16383" man="1"/>
        <brk id="58" max="16383" man="1"/>
        <brk id="91" max="16383" man="1"/>
      </rowBreaks>
      <pageMargins left="0" right="0" top="0" bottom="0" header="0" footer="0"/>
      <pageSetup paperSize="9" orientation="landscape" r:id="rId3"/>
    </customSheetView>
  </customSheetViews>
  <pageMargins left="0.70866141732283472" right="0.70866141732283472" top="0.74803149606299213" bottom="0.74803149606299213" header="0.31496062992125984" footer="0.31496062992125984"/>
  <pageSetup paperSize="9" orientation="landscape" r:id="rId4"/>
  <headerFooter>
    <oddHeader>&amp;L&amp;"Calibri"&amp;10&amp;K000000 Begränsad delning&amp;1#_x000D_</oddHeader>
  </headerFooter>
  <rowBreaks count="3" manualBreakCount="3">
    <brk id="28" max="16383" man="1"/>
    <brk id="58" max="16383" man="1"/>
    <brk id="91" max="16383" man="1"/>
  </rowBreaks>
  <drawing r:id="rId5"/>
  <legacyDrawing r:id="rId6"/>
  <oleObjects>
    <mc:AlternateContent xmlns:mc="http://schemas.openxmlformats.org/markup-compatibility/2006">
      <mc:Choice Requires="x14">
        <oleObject progId="PowerPoint.Slide.12" shapeId="1025" r:id="rId7">
          <objectPr defaultSize="0" autoPict="0" r:id="rId8">
            <anchor moveWithCells="1">
              <from>
                <xdr:col>0</xdr:col>
                <xdr:colOff>0</xdr:colOff>
                <xdr:row>91</xdr:row>
                <xdr:rowOff>152400</xdr:rowOff>
              </from>
              <to>
                <xdr:col>14</xdr:col>
                <xdr:colOff>485775</xdr:colOff>
                <xdr:row>122</xdr:row>
                <xdr:rowOff>28575</xdr:rowOff>
              </to>
            </anchor>
          </objectPr>
        </oleObject>
      </mc:Choice>
      <mc:Fallback>
        <oleObject progId="PowerPoint.Slide.12" shapeId="1025" r:id="rId7"/>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2:C30"/>
  <sheetViews>
    <sheetView topLeftCell="A2" zoomScale="80" zoomScaleNormal="80" workbookViewId="0">
      <selection activeCell="F26" sqref="F26"/>
    </sheetView>
  </sheetViews>
  <sheetFormatPr defaultColWidth="9.140625" defaultRowHeight="15" x14ac:dyDescent="0.25"/>
  <cols>
    <col min="1" max="1" width="9.140625" style="141"/>
    <col min="2" max="2" width="9.140625" style="141" customWidth="1"/>
    <col min="3" max="16384" width="9.140625" style="141"/>
  </cols>
  <sheetData>
    <row r="2" spans="1:3" ht="18.75" x14ac:dyDescent="0.3">
      <c r="C2" s="142" t="s">
        <v>45</v>
      </c>
    </row>
    <row r="3" spans="1:3" ht="3.6" customHeight="1" x14ac:dyDescent="0.25"/>
    <row r="4" spans="1:3" x14ac:dyDescent="0.25">
      <c r="A4" s="143" t="s">
        <v>46</v>
      </c>
    </row>
    <row r="5" spans="1:3" x14ac:dyDescent="0.25">
      <c r="A5" s="143" t="s">
        <v>47</v>
      </c>
    </row>
    <row r="22" spans="3:3" ht="18.75" x14ac:dyDescent="0.3">
      <c r="C22" s="142" t="s">
        <v>46</v>
      </c>
    </row>
    <row r="29" spans="3:3" ht="5.0999999999999996" customHeight="1" x14ac:dyDescent="0.25"/>
    <row r="30" spans="3:3" ht="18.75" x14ac:dyDescent="0.3">
      <c r="C30" s="142" t="s">
        <v>46</v>
      </c>
    </row>
  </sheetData>
  <customSheetViews>
    <customSheetView guid="{F60D63BF-56D6-448B-B845-D451B474FE4C}">
      <selection activeCell="L119" sqref="L119"/>
      <pageMargins left="0" right="0" top="0" bottom="0" header="0" footer="0"/>
      <pageSetup paperSize="9" orientation="landscape" r:id="rId1"/>
    </customSheetView>
    <customSheetView guid="{47BDBE09-379A-4BDC-A9A0-EAE3F6D9E08F}">
      <selection activeCell="L119" sqref="L119"/>
      <pageMargins left="0" right="0" top="0" bottom="0" header="0" footer="0"/>
      <pageSetup paperSize="9" orientation="landscape" r:id="rId2"/>
    </customSheetView>
    <customSheetView guid="{DDBC5355-67D5-4453-9390-133C975A34B2}">
      <selection activeCell="F26" sqref="F26"/>
      <pageMargins left="0" right="0" top="0" bottom="0" header="0" footer="0"/>
      <pageSetup paperSize="9" orientation="landscape" r:id="rId3"/>
    </customSheetView>
  </customSheetViews>
  <pageMargins left="0.51181102362204722" right="0" top="0.74803149606299213" bottom="0" header="0.31496062992125984" footer="0.31496062992125984"/>
  <pageSetup paperSize="9" orientation="landscape" r:id="rId4"/>
  <headerFooter>
    <oddHeader>&amp;L&amp;"Calibri"&amp;10&amp;K000000 Begränsad delning&amp;1#_x000D_</oddHeader>
  </headerFooter>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68"/>
  <sheetViews>
    <sheetView showGridLines="0" zoomScale="90" zoomScaleNormal="90" workbookViewId="0">
      <pane ySplit="8" topLeftCell="A14" activePane="bottomLeft" state="frozen"/>
      <selection pane="bottomLeft" activeCell="A22" sqref="A22:XFD22"/>
    </sheetView>
  </sheetViews>
  <sheetFormatPr defaultColWidth="8.85546875" defaultRowHeight="15" x14ac:dyDescent="0.25"/>
  <cols>
    <col min="1" max="1" width="6.5703125" style="211" customWidth="1"/>
    <col min="2" max="2" width="6.85546875" style="212" customWidth="1"/>
    <col min="3" max="3" width="62.42578125" style="213" customWidth="1"/>
    <col min="4" max="4" width="16.5703125" style="213" customWidth="1"/>
    <col min="5" max="5" width="10" style="470" customWidth="1"/>
    <col min="6" max="6" width="6.42578125" style="215" customWidth="1"/>
    <col min="7" max="7" width="8.42578125" style="215" customWidth="1"/>
    <col min="8" max="8" width="6" style="215" customWidth="1"/>
    <col min="9" max="9" width="7.42578125" style="215" customWidth="1"/>
    <col min="10" max="10" width="9.140625" style="215" customWidth="1"/>
    <col min="11" max="11" width="11.85546875" style="215" customWidth="1"/>
    <col min="12" max="17" width="5.5703125" style="215" customWidth="1"/>
    <col min="18" max="18" width="24.42578125" style="783" customWidth="1"/>
    <col min="19" max="19" width="8.85546875" style="217"/>
    <col min="20" max="16384" width="8.85546875" style="211"/>
  </cols>
  <sheetData>
    <row r="1" spans="1:25" x14ac:dyDescent="0.25">
      <c r="E1" s="469"/>
      <c r="F1" s="214"/>
      <c r="G1" s="214"/>
      <c r="H1" s="214"/>
      <c r="J1" s="16" t="s">
        <v>48</v>
      </c>
    </row>
    <row r="2" spans="1:25" ht="15.75" x14ac:dyDescent="0.25">
      <c r="C2" s="218" t="s">
        <v>49</v>
      </c>
      <c r="J2" s="16" t="s">
        <v>50</v>
      </c>
    </row>
    <row r="3" spans="1:25" s="220" customFormat="1" ht="19.350000000000001" customHeight="1" x14ac:dyDescent="0.3">
      <c r="B3" s="221"/>
      <c r="C3" s="222" t="s">
        <v>727</v>
      </c>
      <c r="D3" s="216"/>
      <c r="E3" s="471"/>
      <c r="F3" s="216"/>
      <c r="G3" s="216"/>
      <c r="H3" s="216"/>
      <c r="I3" s="216"/>
      <c r="J3" s="463" t="s">
        <v>51</v>
      </c>
      <c r="K3" s="464"/>
      <c r="L3" s="464"/>
      <c r="M3" s="464"/>
      <c r="N3" s="216"/>
      <c r="O3" s="216"/>
      <c r="P3" s="216"/>
      <c r="Q3" s="216"/>
      <c r="R3" s="783"/>
      <c r="S3" s="217"/>
      <c r="T3" s="211"/>
      <c r="U3" s="211"/>
      <c r="V3" s="211"/>
      <c r="W3" s="211"/>
      <c r="X3" s="211"/>
      <c r="Y3" s="211"/>
    </row>
    <row r="4" spans="1:25" s="220" customFormat="1" ht="19.350000000000001" customHeight="1" x14ac:dyDescent="0.3">
      <c r="B4" s="221"/>
      <c r="C4" s="222"/>
      <c r="D4" s="216"/>
      <c r="E4" s="471"/>
      <c r="F4" s="216"/>
      <c r="G4" s="216"/>
      <c r="H4" s="216"/>
      <c r="I4" s="216"/>
      <c r="J4" s="802" t="s">
        <v>52</v>
      </c>
      <c r="K4" s="803"/>
      <c r="L4" s="803"/>
      <c r="M4" s="803"/>
      <c r="N4" s="216"/>
      <c r="O4" s="216"/>
      <c r="P4" s="216"/>
      <c r="Q4" s="216"/>
      <c r="R4" s="783"/>
      <c r="S4" s="217"/>
      <c r="T4" s="211"/>
      <c r="U4" s="211"/>
      <c r="V4" s="211"/>
      <c r="W4" s="211"/>
      <c r="X4" s="211"/>
      <c r="Y4" s="211"/>
    </row>
    <row r="5" spans="1:25" s="220" customFormat="1" ht="15.6" customHeight="1" x14ac:dyDescent="0.25">
      <c r="B5" s="221"/>
      <c r="C5" s="223">
        <f>+'Innehåll '!B5</f>
        <v>46079</v>
      </c>
      <c r="D5" s="216"/>
      <c r="E5" s="471"/>
      <c r="F5" s="216"/>
      <c r="G5" s="216"/>
      <c r="H5" s="216"/>
      <c r="I5" s="216"/>
      <c r="J5" s="465" t="s">
        <v>53</v>
      </c>
      <c r="K5" s="466"/>
      <c r="L5" s="466"/>
      <c r="M5" s="466"/>
      <c r="N5" s="216"/>
      <c r="O5" s="216"/>
      <c r="P5" s="216"/>
      <c r="Q5" s="216"/>
      <c r="R5" s="783"/>
      <c r="S5" s="217"/>
      <c r="T5" s="211"/>
      <c r="U5" s="211"/>
      <c r="V5" s="211"/>
      <c r="W5" s="211"/>
      <c r="X5" s="211"/>
      <c r="Y5" s="211"/>
    </row>
    <row r="6" spans="1:25" s="220" customFormat="1" ht="11.45" customHeight="1" thickBot="1" x14ac:dyDescent="0.3">
      <c r="B6" s="221"/>
      <c r="C6" s="223"/>
      <c r="D6" s="216"/>
      <c r="E6" s="471"/>
      <c r="F6" s="216"/>
      <c r="G6" s="216"/>
      <c r="H6" s="216"/>
      <c r="I6" s="216"/>
      <c r="J6" s="27"/>
      <c r="K6" s="216"/>
      <c r="L6" s="216"/>
      <c r="M6" s="216"/>
      <c r="N6" s="216"/>
      <c r="O6" s="22" t="s">
        <v>54</v>
      </c>
      <c r="P6" s="216"/>
      <c r="Q6" s="216"/>
      <c r="R6" s="783"/>
      <c r="S6" s="217"/>
      <c r="T6" s="211"/>
      <c r="U6" s="211"/>
      <c r="V6" s="211"/>
      <c r="W6" s="211"/>
      <c r="X6" s="211"/>
      <c r="Y6" s="211"/>
    </row>
    <row r="7" spans="1:25" s="220" customFormat="1" x14ac:dyDescent="0.25">
      <c r="A7" s="224"/>
      <c r="B7" s="224"/>
      <c r="C7" s="224"/>
      <c r="D7" s="225" t="s">
        <v>55</v>
      </c>
      <c r="E7" s="472"/>
      <c r="F7" s="1334" t="str">
        <f>+C3</f>
        <v>INTERN EKO TIDPLAN PROGNOS  2026 för budgetgrupp</v>
      </c>
      <c r="G7" s="1335"/>
      <c r="H7" s="1335"/>
      <c r="I7" s="1335"/>
      <c r="J7" s="1335"/>
      <c r="K7" s="1335"/>
      <c r="L7" s="1335"/>
      <c r="M7" s="1335"/>
      <c r="N7" s="1335"/>
      <c r="O7" s="1335"/>
      <c r="P7" s="1335"/>
      <c r="Q7" s="1336"/>
      <c r="R7" s="783"/>
      <c r="S7" s="217"/>
      <c r="T7" s="211"/>
      <c r="U7" s="211"/>
      <c r="V7" s="211"/>
      <c r="W7" s="211"/>
      <c r="X7" s="211"/>
      <c r="Y7" s="211"/>
    </row>
    <row r="8" spans="1:25" s="220" customFormat="1" ht="26.1" customHeight="1" x14ac:dyDescent="0.25">
      <c r="A8" s="227" t="s">
        <v>56</v>
      </c>
      <c r="B8" s="227" t="s">
        <v>57</v>
      </c>
      <c r="C8" s="227" t="s">
        <v>58</v>
      </c>
      <c r="D8" s="228" t="s">
        <v>59</v>
      </c>
      <c r="E8" s="473" t="s">
        <v>60</v>
      </c>
      <c r="F8" s="428" t="s">
        <v>61</v>
      </c>
      <c r="G8" s="230" t="s">
        <v>62</v>
      </c>
      <c r="H8" s="230" t="s">
        <v>63</v>
      </c>
      <c r="I8" s="230" t="s">
        <v>64</v>
      </c>
      <c r="J8" s="230" t="s">
        <v>65</v>
      </c>
      <c r="K8" s="230" t="s">
        <v>66</v>
      </c>
      <c r="L8" s="230" t="s">
        <v>67</v>
      </c>
      <c r="M8" s="230" t="s">
        <v>68</v>
      </c>
      <c r="N8" s="230" t="s">
        <v>69</v>
      </c>
      <c r="O8" s="230" t="s">
        <v>70</v>
      </c>
      <c r="P8" s="230" t="s">
        <v>71</v>
      </c>
      <c r="Q8" s="231" t="s">
        <v>72</v>
      </c>
      <c r="R8" s="784"/>
      <c r="S8" s="217"/>
      <c r="V8" s="211"/>
      <c r="W8" s="211"/>
      <c r="X8" s="211"/>
      <c r="Y8" s="211"/>
    </row>
    <row r="9" spans="1:25" s="220" customFormat="1" ht="17.45" customHeight="1" x14ac:dyDescent="0.25">
      <c r="A9" s="232" t="s">
        <v>73</v>
      </c>
      <c r="B9" s="233"/>
      <c r="C9" s="233" t="s">
        <v>74</v>
      </c>
      <c r="D9" s="234" t="s">
        <v>75</v>
      </c>
      <c r="E9" s="474"/>
      <c r="F9" s="236" t="s">
        <v>76</v>
      </c>
      <c r="G9" s="235"/>
      <c r="H9" s="235"/>
      <c r="I9" s="235"/>
      <c r="J9" s="235"/>
      <c r="K9" s="235"/>
      <c r="L9" s="235"/>
      <c r="M9" s="235"/>
      <c r="N9" s="235"/>
      <c r="O9" s="235"/>
      <c r="P9" s="235"/>
      <c r="Q9" s="235" t="s">
        <v>77</v>
      </c>
      <c r="R9" s="784"/>
      <c r="S9" s="217"/>
      <c r="V9" s="211"/>
      <c r="W9" s="211"/>
      <c r="X9" s="211"/>
      <c r="Y9" s="211"/>
    </row>
    <row r="10" spans="1:25" s="232" customFormat="1" ht="15" customHeight="1" x14ac:dyDescent="0.25">
      <c r="A10" s="232" t="s">
        <v>73</v>
      </c>
      <c r="B10" s="233"/>
      <c r="C10" s="233" t="s">
        <v>78</v>
      </c>
      <c r="D10" s="234" t="s">
        <v>79</v>
      </c>
      <c r="E10" s="482" t="s">
        <v>80</v>
      </c>
      <c r="F10" s="799" t="s">
        <v>813</v>
      </c>
      <c r="G10" s="235"/>
      <c r="H10" s="235"/>
      <c r="I10" s="235"/>
      <c r="J10" s="235"/>
      <c r="K10" s="235"/>
      <c r="L10" s="235"/>
      <c r="M10" s="235"/>
      <c r="N10" s="235"/>
      <c r="O10" s="235"/>
      <c r="P10" s="235"/>
      <c r="Q10" s="235" t="s">
        <v>77</v>
      </c>
      <c r="R10" s="798" t="s">
        <v>81</v>
      </c>
      <c r="S10" s="237"/>
    </row>
    <row r="11" spans="1:25" s="232" customFormat="1" ht="48.6" customHeight="1" x14ac:dyDescent="0.25">
      <c r="A11" s="232" t="s">
        <v>73</v>
      </c>
      <c r="B11" s="233"/>
      <c r="C11" s="233" t="s">
        <v>82</v>
      </c>
      <c r="D11" s="468" t="s">
        <v>832</v>
      </c>
      <c r="E11" s="482" t="s">
        <v>83</v>
      </c>
      <c r="F11" s="799" t="s">
        <v>814</v>
      </c>
      <c r="G11" s="467"/>
      <c r="H11" s="235"/>
      <c r="I11" s="235"/>
      <c r="J11" s="235"/>
      <c r="K11" s="235"/>
      <c r="L11" s="235"/>
      <c r="M11" s="235"/>
      <c r="N11" s="235"/>
      <c r="O11" s="235"/>
      <c r="P11" s="235"/>
      <c r="Q11" s="235"/>
      <c r="R11" s="798" t="str">
        <f>+R10</f>
        <v>möte kallat</v>
      </c>
      <c r="S11" s="237"/>
    </row>
    <row r="12" spans="1:25" s="220" customFormat="1" ht="35.1" customHeight="1" x14ac:dyDescent="0.25">
      <c r="A12" s="232" t="s">
        <v>73</v>
      </c>
      <c r="B12" s="242"/>
      <c r="C12" s="243" t="s">
        <v>84</v>
      </c>
      <c r="D12" s="310" t="s">
        <v>85</v>
      </c>
      <c r="E12" s="482" t="s">
        <v>80</v>
      </c>
      <c r="F12" s="799" t="s">
        <v>815</v>
      </c>
      <c r="G12" s="467"/>
      <c r="H12" s="246"/>
      <c r="I12" s="245"/>
      <c r="J12" s="245"/>
      <c r="K12" s="245"/>
      <c r="L12" s="245"/>
      <c r="M12" s="245"/>
      <c r="N12" s="245"/>
      <c r="O12" s="245"/>
      <c r="P12" s="245"/>
      <c r="Q12" s="245"/>
      <c r="R12" s="798" t="str">
        <f>+R11</f>
        <v>möte kallat</v>
      </c>
      <c r="S12" s="217"/>
    </row>
    <row r="13" spans="1:25" s="232" customFormat="1" ht="57.6" customHeight="1" x14ac:dyDescent="0.25">
      <c r="B13" s="233"/>
      <c r="C13" s="233" t="s">
        <v>86</v>
      </c>
      <c r="D13" s="468" t="s">
        <v>87</v>
      </c>
      <c r="E13" s="482"/>
      <c r="F13" s="236"/>
      <c r="G13" s="1320" t="s">
        <v>88</v>
      </c>
      <c r="H13" s="235"/>
      <c r="I13" s="235"/>
      <c r="J13" s="235"/>
      <c r="K13" s="235"/>
      <c r="L13" s="235"/>
      <c r="M13" s="235"/>
      <c r="N13" s="235"/>
      <c r="O13" s="235"/>
      <c r="P13" s="235"/>
      <c r="Q13" s="235"/>
      <c r="R13" s="784" t="s">
        <v>903</v>
      </c>
      <c r="S13" s="237"/>
    </row>
    <row r="14" spans="1:25" s="220" customFormat="1" ht="26.45" customHeight="1" x14ac:dyDescent="0.25">
      <c r="A14" s="232" t="s">
        <v>73</v>
      </c>
      <c r="B14" s="238"/>
      <c r="C14" s="239" t="s">
        <v>816</v>
      </c>
      <c r="D14" s="240" t="s">
        <v>89</v>
      </c>
      <c r="E14" s="482" t="s">
        <v>817</v>
      </c>
      <c r="F14" s="241"/>
      <c r="G14" s="252" t="s">
        <v>90</v>
      </c>
      <c r="H14" s="241"/>
      <c r="I14" s="241"/>
      <c r="J14" s="241"/>
      <c r="K14" s="241"/>
      <c r="L14" s="241"/>
      <c r="M14" s="241"/>
      <c r="N14" s="241"/>
      <c r="O14" s="241"/>
      <c r="P14" s="241"/>
      <c r="Q14" s="241"/>
      <c r="R14" s="798" t="s">
        <v>81</v>
      </c>
      <c r="S14" s="217"/>
    </row>
    <row r="15" spans="1:25" s="220" customFormat="1" ht="15" customHeight="1" x14ac:dyDescent="0.25">
      <c r="A15" s="232" t="s">
        <v>73</v>
      </c>
      <c r="B15" s="242"/>
      <c r="C15" s="243" t="s">
        <v>91</v>
      </c>
      <c r="D15" s="243"/>
      <c r="E15" s="244"/>
      <c r="F15" s="245"/>
      <c r="G15" s="800" t="s">
        <v>818</v>
      </c>
      <c r="H15" s="246"/>
      <c r="I15" s="245"/>
      <c r="J15" s="245"/>
      <c r="K15" s="245"/>
      <c r="L15" s="245"/>
      <c r="M15" s="245"/>
      <c r="N15" s="245"/>
      <c r="O15" s="245"/>
      <c r="P15" s="245"/>
      <c r="Q15" s="245"/>
      <c r="R15" s="784"/>
      <c r="S15" s="217"/>
    </row>
    <row r="16" spans="1:25" s="220" customFormat="1" ht="15.6" customHeight="1" x14ac:dyDescent="0.25">
      <c r="A16" s="232" t="s">
        <v>73</v>
      </c>
      <c r="B16" s="247">
        <v>8</v>
      </c>
      <c r="C16" s="248" t="s">
        <v>92</v>
      </c>
      <c r="D16" s="249" t="s">
        <v>93</v>
      </c>
      <c r="E16" s="250"/>
      <c r="F16" s="251"/>
      <c r="G16" s="825" t="s">
        <v>94</v>
      </c>
      <c r="H16" s="252"/>
      <c r="I16" s="251"/>
      <c r="J16" s="251"/>
      <c r="K16" s="251"/>
      <c r="L16" s="251"/>
      <c r="M16" s="251"/>
      <c r="N16" s="251"/>
      <c r="O16" s="251"/>
      <c r="P16" s="253"/>
      <c r="Q16" s="251"/>
      <c r="R16" s="784"/>
      <c r="S16" s="217"/>
    </row>
    <row r="17" spans="1:20" s="220" customFormat="1" ht="15.6" customHeight="1" x14ac:dyDescent="0.25">
      <c r="A17" s="232" t="s">
        <v>73</v>
      </c>
      <c r="B17" s="247"/>
      <c r="C17" s="254" t="s">
        <v>95</v>
      </c>
      <c r="D17" s="254" t="s">
        <v>96</v>
      </c>
      <c r="E17" s="475"/>
      <c r="F17" s="251"/>
      <c r="G17" s="825" t="s">
        <v>97</v>
      </c>
      <c r="H17" s="255"/>
      <c r="I17" s="251"/>
      <c r="J17" s="251"/>
      <c r="K17" s="251"/>
      <c r="L17" s="251"/>
      <c r="M17" s="256"/>
      <c r="N17" s="251"/>
      <c r="O17" s="256"/>
      <c r="P17" s="253"/>
      <c r="Q17" s="251"/>
      <c r="R17" s="784"/>
      <c r="S17" s="217"/>
    </row>
    <row r="18" spans="1:20" s="220" customFormat="1" ht="15.6" customHeight="1" x14ac:dyDescent="0.25">
      <c r="A18" s="232" t="s">
        <v>73</v>
      </c>
      <c r="B18" s="257"/>
      <c r="C18" s="254" t="s">
        <v>98</v>
      </c>
      <c r="D18" s="254" t="s">
        <v>99</v>
      </c>
      <c r="E18" s="476">
        <v>0.625</v>
      </c>
      <c r="F18" s="251"/>
      <c r="G18" s="800" t="s">
        <v>819</v>
      </c>
      <c r="H18" s="255"/>
      <c r="I18" s="251"/>
      <c r="J18" s="251"/>
      <c r="K18" s="251"/>
      <c r="L18" s="251"/>
      <c r="M18" s="256"/>
      <c r="N18" s="251"/>
      <c r="O18" s="256"/>
      <c r="P18" s="253"/>
      <c r="Q18" s="251"/>
      <c r="R18" s="784"/>
      <c r="S18" s="217"/>
    </row>
    <row r="19" spans="1:20" s="220" customFormat="1" ht="15.6" customHeight="1" x14ac:dyDescent="0.25">
      <c r="A19" s="232" t="s">
        <v>73</v>
      </c>
      <c r="B19" s="247">
        <v>9</v>
      </c>
      <c r="C19" s="248" t="s">
        <v>101</v>
      </c>
      <c r="D19" s="249" t="s">
        <v>102</v>
      </c>
      <c r="E19" s="482" t="s">
        <v>103</v>
      </c>
      <c r="F19" s="251"/>
      <c r="G19" s="826" t="s">
        <v>100</v>
      </c>
      <c r="I19" s="251"/>
      <c r="J19" s="251"/>
      <c r="K19" s="251"/>
      <c r="L19" s="251"/>
      <c r="M19" s="251"/>
      <c r="N19" s="251"/>
      <c r="O19" s="251"/>
      <c r="P19" s="253"/>
      <c r="Q19" s="251"/>
      <c r="R19" s="798" t="s">
        <v>820</v>
      </c>
      <c r="S19" s="217"/>
    </row>
    <row r="20" spans="1:20" s="220" customFormat="1" x14ac:dyDescent="0.25">
      <c r="A20" s="232" t="s">
        <v>73</v>
      </c>
      <c r="B20" s="257">
        <v>12</v>
      </c>
      <c r="C20" s="258" t="s">
        <v>104</v>
      </c>
      <c r="D20" s="259"/>
      <c r="E20" s="260"/>
      <c r="F20" s="261"/>
      <c r="G20" s="261"/>
      <c r="H20" s="1298" t="s">
        <v>821</v>
      </c>
      <c r="I20" s="251"/>
      <c r="J20" s="251"/>
      <c r="K20" s="251"/>
      <c r="L20" s="251"/>
      <c r="M20" s="256"/>
      <c r="N20" s="251"/>
      <c r="O20" s="256"/>
      <c r="P20" s="253"/>
      <c r="Q20" s="251"/>
      <c r="R20" s="828" t="s">
        <v>822</v>
      </c>
      <c r="S20" s="217"/>
    </row>
    <row r="21" spans="1:20" s="220" customFormat="1" x14ac:dyDescent="0.25">
      <c r="A21" s="232" t="s">
        <v>73</v>
      </c>
      <c r="B21" s="262">
        <v>12</v>
      </c>
      <c r="C21" s="258" t="s">
        <v>105</v>
      </c>
      <c r="D21" s="263"/>
      <c r="E21" s="264"/>
      <c r="F21" s="265"/>
      <c r="G21" s="265"/>
      <c r="H21" s="1298" t="s">
        <v>824</v>
      </c>
      <c r="I21" s="265"/>
      <c r="J21" s="265"/>
      <c r="K21" s="265"/>
      <c r="L21" s="265"/>
      <c r="M21" s="266"/>
      <c r="N21" s="265"/>
      <c r="O21" s="266" t="s">
        <v>106</v>
      </c>
      <c r="P21" s="267"/>
      <c r="Q21" s="265"/>
      <c r="R21" s="828" t="s">
        <v>823</v>
      </c>
      <c r="S21" s="217"/>
    </row>
    <row r="22" spans="1:20" s="220" customFormat="1" ht="39.75" customHeight="1" x14ac:dyDescent="0.25">
      <c r="A22" s="232" t="s">
        <v>73</v>
      </c>
      <c r="B22" s="268">
        <v>13</v>
      </c>
      <c r="C22" s="269" t="s">
        <v>920</v>
      </c>
      <c r="D22" s="270" t="s">
        <v>107</v>
      </c>
      <c r="E22" s="271"/>
      <c r="F22" s="272"/>
      <c r="G22" s="272"/>
      <c r="H22" s="827" t="s">
        <v>824</v>
      </c>
      <c r="I22" s="362"/>
      <c r="J22" s="272"/>
      <c r="K22" s="272"/>
      <c r="L22" s="272"/>
      <c r="M22" s="274"/>
      <c r="N22" s="272"/>
      <c r="O22" s="274"/>
      <c r="P22" s="275"/>
      <c r="Q22" s="276"/>
      <c r="R22" s="785"/>
      <c r="S22" s="217"/>
    </row>
    <row r="23" spans="1:20" s="220" customFormat="1" ht="24" customHeight="1" x14ac:dyDescent="0.25">
      <c r="A23" s="232" t="s">
        <v>73</v>
      </c>
      <c r="B23" s="277">
        <v>13</v>
      </c>
      <c r="C23" s="269" t="s">
        <v>108</v>
      </c>
      <c r="D23" s="270" t="s">
        <v>107</v>
      </c>
      <c r="E23" s="271"/>
      <c r="F23" s="272"/>
      <c r="G23" s="272"/>
      <c r="H23" s="827" t="s">
        <v>856</v>
      </c>
      <c r="I23" s="362"/>
      <c r="J23" s="272"/>
      <c r="K23" s="272"/>
      <c r="L23" s="272"/>
      <c r="M23" s="274"/>
      <c r="N23" s="272"/>
      <c r="O23" s="274"/>
      <c r="P23" s="275"/>
      <c r="Q23" s="272"/>
      <c r="R23" s="785"/>
      <c r="S23" s="217"/>
    </row>
    <row r="24" spans="1:20" s="220" customFormat="1" ht="31.5" customHeight="1" x14ac:dyDescent="0.25">
      <c r="A24" s="232" t="s">
        <v>73</v>
      </c>
      <c r="B24" s="277" t="s">
        <v>109</v>
      </c>
      <c r="C24" s="269" t="s">
        <v>110</v>
      </c>
      <c r="D24" s="270" t="s">
        <v>111</v>
      </c>
      <c r="E24" s="271"/>
      <c r="F24" s="272"/>
      <c r="G24" s="272"/>
      <c r="H24" s="827" t="s">
        <v>112</v>
      </c>
      <c r="I24" s="362"/>
      <c r="J24" s="272"/>
      <c r="K24" s="272"/>
      <c r="L24" s="272"/>
      <c r="M24" s="274"/>
      <c r="N24" s="272"/>
      <c r="O24" s="274"/>
      <c r="P24" s="275"/>
      <c r="Q24" s="272"/>
      <c r="R24" s="798" t="s">
        <v>830</v>
      </c>
      <c r="S24" s="217"/>
    </row>
    <row r="25" spans="1:20" s="220" customFormat="1" ht="20.45" customHeight="1" x14ac:dyDescent="0.25">
      <c r="A25" s="232" t="s">
        <v>73</v>
      </c>
      <c r="B25" s="279" t="s">
        <v>109</v>
      </c>
      <c r="C25" s="280" t="s">
        <v>113</v>
      </c>
      <c r="D25" s="280"/>
      <c r="E25" s="281"/>
      <c r="F25" s="282"/>
      <c r="G25" s="282"/>
      <c r="H25" s="283"/>
      <c r="I25" s="801" t="s">
        <v>825</v>
      </c>
      <c r="J25" s="282"/>
      <c r="K25" s="282"/>
      <c r="L25" s="282"/>
      <c r="M25" s="284"/>
      <c r="N25" s="282"/>
      <c r="O25" s="284"/>
      <c r="P25" s="282"/>
      <c r="Q25" s="292"/>
      <c r="R25" s="786"/>
      <c r="S25" s="217"/>
    </row>
    <row r="26" spans="1:20" s="220" customFormat="1" ht="20.45" customHeight="1" x14ac:dyDescent="0.25">
      <c r="A26" s="232" t="s">
        <v>73</v>
      </c>
      <c r="B26" s="293" t="s">
        <v>109</v>
      </c>
      <c r="C26" s="280" t="s">
        <v>114</v>
      </c>
      <c r="D26" s="294"/>
      <c r="E26" s="477"/>
      <c r="F26" s="294"/>
      <c r="G26" s="294"/>
      <c r="H26" s="283"/>
      <c r="I26" s="801" t="s">
        <v>826</v>
      </c>
      <c r="J26" s="294"/>
      <c r="K26" s="294"/>
      <c r="L26" s="294"/>
      <c r="M26" s="294"/>
      <c r="N26" s="294"/>
      <c r="O26" s="294"/>
      <c r="P26" s="294"/>
      <c r="Q26" s="294"/>
      <c r="R26" s="336"/>
      <c r="S26" s="217"/>
    </row>
    <row r="27" spans="1:20" s="220" customFormat="1" ht="14.1" customHeight="1" x14ac:dyDescent="0.25">
      <c r="A27" s="232" t="s">
        <v>73</v>
      </c>
      <c r="B27" s="429"/>
      <c r="C27" s="280" t="s">
        <v>115</v>
      </c>
      <c r="D27" s="430"/>
      <c r="E27" s="478"/>
      <c r="F27" s="430"/>
      <c r="G27" s="430"/>
      <c r="H27" s="283"/>
      <c r="I27" s="801" t="s">
        <v>124</v>
      </c>
      <c r="J27" s="430"/>
      <c r="K27" s="430"/>
      <c r="L27" s="430"/>
      <c r="M27" s="430"/>
      <c r="N27" s="430"/>
      <c r="O27" s="430"/>
      <c r="P27" s="430"/>
      <c r="Q27" s="430"/>
      <c r="R27" s="336"/>
      <c r="S27" s="217"/>
    </row>
    <row r="28" spans="1:20" s="286" customFormat="1" ht="28.5" customHeight="1" x14ac:dyDescent="0.25">
      <c r="A28" s="278" t="s">
        <v>116</v>
      </c>
      <c r="B28" s="1235"/>
      <c r="C28" s="291" t="s">
        <v>117</v>
      </c>
      <c r="D28" s="280" t="s">
        <v>75</v>
      </c>
      <c r="E28" s="281"/>
      <c r="F28" s="282"/>
      <c r="G28" s="282"/>
      <c r="H28" s="283"/>
      <c r="I28" s="801" t="s">
        <v>118</v>
      </c>
      <c r="J28" s="282"/>
      <c r="K28" s="282"/>
      <c r="L28" s="282"/>
      <c r="M28" s="284"/>
      <c r="N28" s="282"/>
      <c r="O28" s="284"/>
      <c r="P28" s="282"/>
      <c r="Q28" s="282"/>
      <c r="R28" s="784"/>
      <c r="S28" s="285"/>
    </row>
    <row r="29" spans="1:20" s="232" customFormat="1" ht="17.45" customHeight="1" x14ac:dyDescent="0.25">
      <c r="A29" s="232" t="s">
        <v>73</v>
      </c>
      <c r="B29" s="257"/>
      <c r="C29" s="254" t="s">
        <v>827</v>
      </c>
      <c r="D29" s="254" t="s">
        <v>119</v>
      </c>
      <c r="E29" s="445"/>
      <c r="F29" s="446"/>
      <c r="G29" s="446"/>
      <c r="H29" s="288"/>
      <c r="I29" s="1298" t="s">
        <v>874</v>
      </c>
      <c r="J29" s="446"/>
      <c r="K29" s="446"/>
      <c r="L29" s="446"/>
      <c r="M29" s="447"/>
      <c r="N29" s="446"/>
      <c r="O29" s="447"/>
      <c r="P29" s="446"/>
      <c r="Q29" s="446"/>
      <c r="R29" s="784"/>
      <c r="S29" s="237"/>
    </row>
    <row r="30" spans="1:20" s="232" customFormat="1" ht="18.75" customHeight="1" x14ac:dyDescent="0.25">
      <c r="A30" s="232" t="s">
        <v>73</v>
      </c>
      <c r="B30" s="257">
        <v>17</v>
      </c>
      <c r="C30" s="269" t="s">
        <v>881</v>
      </c>
      <c r="D30" s="290" t="s">
        <v>148</v>
      </c>
      <c r="E30" s="445"/>
      <c r="F30" s="446"/>
      <c r="G30" s="446"/>
      <c r="H30" s="288"/>
      <c r="I30" s="826" t="s">
        <v>882</v>
      </c>
      <c r="J30" s="446"/>
      <c r="K30" s="446"/>
      <c r="L30" s="446"/>
      <c r="M30" s="447"/>
      <c r="N30" s="446"/>
      <c r="O30" s="447"/>
      <c r="P30" s="446"/>
      <c r="Q30" s="446"/>
      <c r="R30" s="828" t="s">
        <v>883</v>
      </c>
      <c r="S30" s="237"/>
    </row>
    <row r="31" spans="1:20" s="289" customFormat="1" ht="26.1" customHeight="1" x14ac:dyDescent="0.25">
      <c r="A31" s="232" t="s">
        <v>73</v>
      </c>
      <c r="B31" s="257">
        <v>17</v>
      </c>
      <c r="C31" s="269" t="s">
        <v>884</v>
      </c>
      <c r="D31" s="290" t="s">
        <v>885</v>
      </c>
      <c r="E31" s="287"/>
      <c r="F31" s="251"/>
      <c r="G31" s="251"/>
      <c r="H31" s="273"/>
      <c r="I31" s="826" t="s">
        <v>857</v>
      </c>
      <c r="J31" s="251"/>
      <c r="K31" s="251"/>
      <c r="L31" s="251"/>
      <c r="M31" s="256"/>
      <c r="N31" s="251"/>
      <c r="O31" s="256"/>
      <c r="P31" s="253"/>
      <c r="Q31" s="251"/>
      <c r="R31" s="828" t="s">
        <v>886</v>
      </c>
      <c r="S31" s="217"/>
      <c r="T31" s="220"/>
    </row>
    <row r="32" spans="1:20" s="220" customFormat="1" ht="24.75" x14ac:dyDescent="0.25">
      <c r="A32" s="232" t="s">
        <v>73</v>
      </c>
      <c r="B32" s="295">
        <v>17</v>
      </c>
      <c r="C32" s="296" t="s">
        <v>120</v>
      </c>
      <c r="D32" s="297" t="s">
        <v>121</v>
      </c>
      <c r="E32" s="302"/>
      <c r="F32" s="298"/>
      <c r="G32" s="298"/>
      <c r="H32" s="299"/>
      <c r="I32" s="825" t="s">
        <v>122</v>
      </c>
      <c r="J32" s="251"/>
      <c r="K32" s="251"/>
      <c r="L32" s="251"/>
      <c r="M32" s="256"/>
      <c r="N32" s="251"/>
      <c r="O32" s="256"/>
      <c r="P32" s="253"/>
      <c r="Q32" s="251"/>
      <c r="R32" s="427"/>
      <c r="S32" s="285"/>
    </row>
    <row r="33" spans="1:20" s="220" customFormat="1" ht="30.95" customHeight="1" x14ac:dyDescent="0.25">
      <c r="A33" s="232" t="s">
        <v>73</v>
      </c>
      <c r="B33" s="301">
        <v>17</v>
      </c>
      <c r="C33" s="297" t="s">
        <v>123</v>
      </c>
      <c r="D33" s="297" t="s">
        <v>833</v>
      </c>
      <c r="E33" s="302"/>
      <c r="F33" s="298"/>
      <c r="G33" s="298"/>
      <c r="H33" s="299"/>
      <c r="I33" s="831" t="s">
        <v>124</v>
      </c>
      <c r="J33" s="251"/>
      <c r="K33" s="251"/>
      <c r="L33" s="251"/>
      <c r="M33" s="256"/>
      <c r="N33" s="251"/>
      <c r="O33" s="256"/>
      <c r="P33" s="253"/>
      <c r="Q33" s="251"/>
      <c r="R33" s="427" t="s">
        <v>125</v>
      </c>
      <c r="S33" s="285"/>
    </row>
    <row r="34" spans="1:20" s="220" customFormat="1" ht="30.95" customHeight="1" x14ac:dyDescent="0.25">
      <c r="A34" s="232" t="s">
        <v>73</v>
      </c>
      <c r="B34" s="303">
        <v>17</v>
      </c>
      <c r="C34" s="304" t="s">
        <v>126</v>
      </c>
      <c r="D34" s="1238" t="s">
        <v>833</v>
      </c>
      <c r="E34" s="305"/>
      <c r="F34" s="306"/>
      <c r="G34" s="306"/>
      <c r="H34" s="307"/>
      <c r="I34" s="832" t="s">
        <v>124</v>
      </c>
      <c r="J34" s="251"/>
      <c r="K34" s="251"/>
      <c r="L34" s="251"/>
      <c r="M34" s="256"/>
      <c r="N34" s="251"/>
      <c r="O34" s="256"/>
      <c r="P34" s="253"/>
      <c r="Q34" s="251"/>
      <c r="R34" s="308" t="s">
        <v>127</v>
      </c>
      <c r="S34" s="285"/>
    </row>
    <row r="35" spans="1:20" s="220" customFormat="1" ht="24.75" x14ac:dyDescent="0.25">
      <c r="A35" s="232" t="s">
        <v>73</v>
      </c>
      <c r="B35" s="949" t="s">
        <v>128</v>
      </c>
      <c r="C35" s="243" t="s">
        <v>129</v>
      </c>
      <c r="D35" s="310" t="s">
        <v>130</v>
      </c>
      <c r="E35" s="311"/>
      <c r="F35" s="312"/>
      <c r="G35" s="312"/>
      <c r="H35" s="313"/>
      <c r="I35" s="833" t="s">
        <v>122</v>
      </c>
      <c r="J35" s="312"/>
      <c r="K35" s="312"/>
      <c r="L35" s="312"/>
      <c r="M35" s="314"/>
      <c r="N35" s="312"/>
      <c r="O35" s="314"/>
      <c r="P35" s="312"/>
      <c r="Q35" s="312"/>
      <c r="R35" s="427"/>
      <c r="S35" s="285"/>
    </row>
    <row r="36" spans="1:20" s="232" customFormat="1" ht="24.75" x14ac:dyDescent="0.25">
      <c r="A36" s="232" t="s">
        <v>73</v>
      </c>
      <c r="B36" s="950" t="s">
        <v>128</v>
      </c>
      <c r="C36" s="370" t="s">
        <v>131</v>
      </c>
      <c r="D36" s="439" t="s">
        <v>132</v>
      </c>
      <c r="E36" s="311"/>
      <c r="F36" s="315"/>
      <c r="G36" s="315"/>
      <c r="H36" s="440"/>
      <c r="I36" s="833" t="s">
        <v>122</v>
      </c>
      <c r="J36" s="315"/>
      <c r="K36" s="315"/>
      <c r="L36" s="315"/>
      <c r="M36" s="441"/>
      <c r="N36" s="315"/>
      <c r="O36" s="441"/>
      <c r="P36" s="315"/>
      <c r="Q36" s="312"/>
      <c r="R36" s="784"/>
      <c r="S36" s="237"/>
    </row>
    <row r="37" spans="1:20" s="232" customFormat="1" ht="44.45" customHeight="1" x14ac:dyDescent="0.25">
      <c r="A37" s="232" t="s">
        <v>73</v>
      </c>
      <c r="B37" s="950" t="s">
        <v>128</v>
      </c>
      <c r="C37" s="370" t="s">
        <v>133</v>
      </c>
      <c r="D37" s="439" t="s">
        <v>835</v>
      </c>
      <c r="E37" s="311"/>
      <c r="F37" s="315"/>
      <c r="G37" s="315"/>
      <c r="H37" s="440"/>
      <c r="I37" s="833" t="s">
        <v>122</v>
      </c>
      <c r="J37" s="315"/>
      <c r="K37" s="315"/>
      <c r="L37" s="315"/>
      <c r="M37" s="441"/>
      <c r="N37" s="315"/>
      <c r="O37" s="441"/>
      <c r="P37" s="315"/>
      <c r="Q37" s="312"/>
      <c r="R37" s="784"/>
      <c r="S37" s="237"/>
    </row>
    <row r="38" spans="1:20" s="220" customFormat="1" ht="32.450000000000003" customHeight="1" x14ac:dyDescent="0.25">
      <c r="A38" s="232" t="s">
        <v>73</v>
      </c>
      <c r="B38" s="951" t="s">
        <v>128</v>
      </c>
      <c r="C38" s="317" t="s">
        <v>134</v>
      </c>
      <c r="D38" s="1237" t="s">
        <v>833</v>
      </c>
      <c r="E38" s="305"/>
      <c r="F38" s="318"/>
      <c r="G38" s="318"/>
      <c r="H38" s="319"/>
      <c r="I38" s="312"/>
      <c r="J38" s="834" t="s">
        <v>122</v>
      </c>
      <c r="K38" s="312"/>
      <c r="L38" s="312"/>
      <c r="M38" s="320"/>
      <c r="N38" s="312"/>
      <c r="O38" s="320"/>
      <c r="P38" s="321"/>
      <c r="Q38" s="312"/>
      <c r="R38" s="308"/>
      <c r="S38" s="217"/>
    </row>
    <row r="39" spans="1:20" s="220" customFormat="1" x14ac:dyDescent="0.25">
      <c r="A39" s="232" t="s">
        <v>73</v>
      </c>
      <c r="B39" s="340" t="s">
        <v>128</v>
      </c>
      <c r="C39" s="243" t="s">
        <v>135</v>
      </c>
      <c r="D39" s="243" t="s">
        <v>102</v>
      </c>
      <c r="E39" s="311"/>
      <c r="F39" s="312"/>
      <c r="G39" s="312"/>
      <c r="I39" s="246"/>
      <c r="J39" s="833" t="s">
        <v>122</v>
      </c>
      <c r="K39" s="312"/>
      <c r="L39" s="312"/>
      <c r="M39" s="320"/>
      <c r="N39" s="312"/>
      <c r="O39" s="320"/>
      <c r="P39" s="321"/>
      <c r="Q39" s="312"/>
      <c r="R39" s="308"/>
      <c r="S39" s="217"/>
    </row>
    <row r="40" spans="1:20" s="790" customFormat="1" ht="38.1" customHeight="1" x14ac:dyDescent="0.25">
      <c r="A40" s="790" t="s">
        <v>73</v>
      </c>
      <c r="B40" s="450">
        <v>19</v>
      </c>
      <c r="C40" s="791" t="s">
        <v>136</v>
      </c>
      <c r="D40" s="1236" t="s">
        <v>829</v>
      </c>
      <c r="E40" s="792"/>
      <c r="F40" s="793"/>
      <c r="G40" s="794"/>
      <c r="I40" s="795"/>
      <c r="J40" s="835" t="s">
        <v>137</v>
      </c>
      <c r="K40" s="793"/>
      <c r="L40" s="793"/>
      <c r="M40" s="788"/>
      <c r="N40" s="793"/>
      <c r="O40" s="788"/>
      <c r="P40" s="794"/>
      <c r="Q40" s="796"/>
      <c r="R40" s="1270" t="s">
        <v>866</v>
      </c>
      <c r="S40" s="217"/>
    </row>
    <row r="41" spans="1:20" s="322" customFormat="1" x14ac:dyDescent="0.25">
      <c r="A41" s="322" t="s">
        <v>138</v>
      </c>
      <c r="B41" s="323"/>
      <c r="C41" s="324" t="s">
        <v>139</v>
      </c>
      <c r="D41" s="324" t="s">
        <v>834</v>
      </c>
      <c r="E41" s="325"/>
      <c r="F41" s="326"/>
      <c r="G41" s="327"/>
      <c r="H41" s="328"/>
      <c r="I41" s="829" t="s">
        <v>857</v>
      </c>
      <c r="J41" s="329"/>
      <c r="K41" s="326"/>
      <c r="L41" s="326"/>
      <c r="M41" s="326"/>
      <c r="N41" s="326"/>
      <c r="O41" s="593"/>
      <c r="P41" s="329" t="s">
        <v>865</v>
      </c>
      <c r="Q41" s="330"/>
      <c r="R41" s="308" t="s">
        <v>140</v>
      </c>
      <c r="S41" s="331"/>
    </row>
    <row r="42" spans="1:20" s="220" customFormat="1" x14ac:dyDescent="0.25">
      <c r="A42" s="232" t="s">
        <v>73</v>
      </c>
      <c r="B42" s="332"/>
      <c r="C42" s="333" t="s">
        <v>141</v>
      </c>
      <c r="D42" s="333"/>
      <c r="E42" s="334"/>
      <c r="F42" s="335"/>
      <c r="G42" s="335"/>
      <c r="H42" s="335"/>
      <c r="I42" s="336"/>
      <c r="J42" s="748"/>
      <c r="K42" s="804" t="s">
        <v>142</v>
      </c>
      <c r="L42" s="337"/>
      <c r="M42" s="337"/>
      <c r="N42" s="337"/>
      <c r="O42" s="337"/>
      <c r="P42" s="338"/>
      <c r="Q42" s="339"/>
      <c r="R42" s="308"/>
      <c r="S42" s="217"/>
    </row>
    <row r="43" spans="1:20" s="220" customFormat="1" x14ac:dyDescent="0.25">
      <c r="A43" s="232" t="s">
        <v>73</v>
      </c>
      <c r="B43" s="340" t="s">
        <v>143</v>
      </c>
      <c r="C43" s="341" t="s">
        <v>144</v>
      </c>
      <c r="D43" s="341" t="s">
        <v>145</v>
      </c>
      <c r="E43" s="342"/>
      <c r="F43" s="339"/>
      <c r="G43" s="339"/>
      <c r="H43" s="343"/>
      <c r="I43" s="339"/>
      <c r="J43" s="1267" t="s">
        <v>890</v>
      </c>
      <c r="K43" s="339"/>
      <c r="L43" s="339"/>
      <c r="M43" s="339"/>
      <c r="N43" s="339"/>
      <c r="O43" s="339"/>
      <c r="P43" s="339"/>
      <c r="Q43" s="339"/>
      <c r="R43" s="308"/>
      <c r="S43" s="217"/>
    </row>
    <row r="44" spans="1:20" s="220" customFormat="1" x14ac:dyDescent="0.25">
      <c r="A44" s="232" t="s">
        <v>73</v>
      </c>
      <c r="B44" s="340" t="s">
        <v>146</v>
      </c>
      <c r="C44" s="341" t="s">
        <v>147</v>
      </c>
      <c r="D44" s="341" t="s">
        <v>148</v>
      </c>
      <c r="E44" s="342"/>
      <c r="F44" s="339"/>
      <c r="G44" s="339"/>
      <c r="H44" s="343"/>
      <c r="I44" s="1267" t="s">
        <v>889</v>
      </c>
      <c r="K44" s="339"/>
      <c r="L44" s="339"/>
      <c r="M44" s="339"/>
      <c r="N44" s="339"/>
      <c r="O44" s="339"/>
      <c r="P44" s="339"/>
      <c r="Q44" s="339"/>
      <c r="R44" s="308"/>
      <c r="S44" s="217"/>
    </row>
    <row r="45" spans="1:20" s="220" customFormat="1" x14ac:dyDescent="0.25">
      <c r="A45" s="232" t="s">
        <v>73</v>
      </c>
      <c r="B45" s="340"/>
      <c r="C45" s="341" t="s">
        <v>149</v>
      </c>
      <c r="D45" s="341" t="s">
        <v>150</v>
      </c>
      <c r="E45" s="342"/>
      <c r="F45" s="339"/>
      <c r="G45" s="339"/>
      <c r="H45" s="343"/>
      <c r="I45" s="339"/>
      <c r="J45" s="1306" t="s">
        <v>891</v>
      </c>
      <c r="K45" s="339"/>
      <c r="L45" s="339"/>
      <c r="M45" s="339"/>
      <c r="N45" s="339"/>
      <c r="O45" s="339"/>
      <c r="P45" s="339"/>
      <c r="Q45" s="339"/>
      <c r="R45" s="308"/>
      <c r="S45" s="217"/>
    </row>
    <row r="46" spans="1:20" s="220" customFormat="1" x14ac:dyDescent="0.25">
      <c r="A46" s="232" t="s">
        <v>73</v>
      </c>
      <c r="B46" s="242">
        <v>21</v>
      </c>
      <c r="C46" s="243" t="s">
        <v>151</v>
      </c>
      <c r="D46" s="310" t="s">
        <v>152</v>
      </c>
      <c r="E46" s="479"/>
      <c r="F46" s="344"/>
      <c r="G46" s="344"/>
      <c r="H46" s="345"/>
      <c r="I46" s="344"/>
      <c r="J46" s="1328" t="s">
        <v>914</v>
      </c>
      <c r="K46" s="344"/>
      <c r="L46" s="344"/>
      <c r="M46" s="344"/>
      <c r="N46" s="344"/>
      <c r="O46" s="344"/>
      <c r="P46" s="344"/>
      <c r="Q46" s="344"/>
      <c r="R46" s="789"/>
      <c r="S46" s="217"/>
    </row>
    <row r="47" spans="1:20" s="220" customFormat="1" ht="38.1" customHeight="1" x14ac:dyDescent="0.25">
      <c r="A47" s="232" t="s">
        <v>73</v>
      </c>
      <c r="B47" s="242"/>
      <c r="C47" s="243" t="s">
        <v>153</v>
      </c>
      <c r="D47" s="346" t="s">
        <v>831</v>
      </c>
      <c r="E47" s="479"/>
      <c r="F47" s="344"/>
      <c r="G47" s="344"/>
      <c r="H47" s="345"/>
      <c r="I47" s="344"/>
      <c r="J47" s="1328" t="s">
        <v>915</v>
      </c>
      <c r="K47" s="347"/>
      <c r="L47" s="348"/>
      <c r="M47" s="348"/>
      <c r="N47" s="348"/>
      <c r="O47" s="348"/>
      <c r="P47" s="348"/>
      <c r="Q47" s="348"/>
      <c r="R47" s="789"/>
      <c r="S47" s="217"/>
    </row>
    <row r="48" spans="1:20" s="289" customFormat="1" ht="27.95" customHeight="1" x14ac:dyDescent="0.25">
      <c r="A48" s="278" t="s">
        <v>116</v>
      </c>
      <c r="B48" s="349"/>
      <c r="C48" s="317" t="s">
        <v>154</v>
      </c>
      <c r="D48" s="1237" t="s">
        <v>833</v>
      </c>
      <c r="E48" s="305"/>
      <c r="F48" s="350"/>
      <c r="G48" s="350"/>
      <c r="H48" s="351"/>
      <c r="I48" s="350"/>
      <c r="J48" s="804" t="s">
        <v>916</v>
      </c>
      <c r="K48" s="350"/>
      <c r="L48" s="350"/>
      <c r="M48" s="350"/>
      <c r="N48" s="350"/>
      <c r="O48" s="350"/>
      <c r="P48" s="350"/>
      <c r="Q48" s="350"/>
      <c r="R48" s="308"/>
      <c r="S48" s="217"/>
      <c r="T48" s="220"/>
    </row>
    <row r="49" spans="1:20" s="289" customFormat="1" x14ac:dyDescent="0.25">
      <c r="A49" s="278" t="s">
        <v>116</v>
      </c>
      <c r="B49" s="448"/>
      <c r="C49" s="444" t="s">
        <v>155</v>
      </c>
      <c r="D49" s="296"/>
      <c r="E49" s="302"/>
      <c r="F49" s="350"/>
      <c r="G49" s="350"/>
      <c r="H49" s="351"/>
      <c r="I49" s="350"/>
      <c r="J49" s="319"/>
      <c r="K49" s="449"/>
      <c r="L49" s="449"/>
      <c r="M49" s="449"/>
      <c r="N49" s="449"/>
      <c r="O49" s="449"/>
      <c r="P49" s="449"/>
      <c r="Q49" s="449"/>
      <c r="R49" s="308"/>
      <c r="S49" s="217"/>
      <c r="T49" s="220"/>
    </row>
    <row r="50" spans="1:20" s="220" customFormat="1" x14ac:dyDescent="0.25">
      <c r="A50" s="232" t="s">
        <v>73</v>
      </c>
      <c r="B50" s="303"/>
      <c r="C50" s="304" t="s">
        <v>156</v>
      </c>
      <c r="D50" s="304" t="s">
        <v>828</v>
      </c>
      <c r="E50" s="305"/>
      <c r="F50" s="318"/>
      <c r="G50" s="318"/>
      <c r="H50" s="319"/>
      <c r="I50" s="345"/>
      <c r="J50" s="804" t="s">
        <v>917</v>
      </c>
      <c r="K50" s="251"/>
      <c r="L50" s="251"/>
      <c r="M50" s="256"/>
      <c r="N50" s="251"/>
      <c r="O50" s="256"/>
      <c r="P50" s="253"/>
      <c r="Q50" s="251"/>
      <c r="R50" s="308" t="s">
        <v>157</v>
      </c>
      <c r="S50" s="217"/>
    </row>
    <row r="51" spans="1:20" s="220" customFormat="1" ht="44.1" customHeight="1" x14ac:dyDescent="0.25">
      <c r="A51" s="232" t="s">
        <v>73</v>
      </c>
      <c r="B51" s="352"/>
      <c r="C51" s="353" t="s">
        <v>158</v>
      </c>
      <c r="D51" s="346" t="s">
        <v>831</v>
      </c>
      <c r="E51" s="342"/>
      <c r="F51" s="276"/>
      <c r="G51" s="276"/>
      <c r="H51" s="354"/>
      <c r="I51" s="355"/>
      <c r="J51" s="1329" t="s">
        <v>159</v>
      </c>
      <c r="K51" s="356"/>
      <c r="L51" s="272"/>
      <c r="M51" s="357"/>
      <c r="N51" s="272"/>
      <c r="O51" s="357"/>
      <c r="P51" s="275"/>
      <c r="Q51" s="272"/>
      <c r="R51" s="784"/>
      <c r="S51" s="217"/>
    </row>
    <row r="52" spans="1:20" s="220" customFormat="1" ht="27.6" customHeight="1" x14ac:dyDescent="0.25">
      <c r="A52" s="232" t="s">
        <v>73</v>
      </c>
      <c r="B52" s="352"/>
      <c r="C52" s="358" t="s">
        <v>160</v>
      </c>
      <c r="D52" s="358" t="s">
        <v>161</v>
      </c>
      <c r="E52" s="342"/>
      <c r="F52" s="339"/>
      <c r="G52" s="339"/>
      <c r="H52" s="354"/>
      <c r="I52" s="355"/>
      <c r="J52" s="1329" t="s">
        <v>162</v>
      </c>
      <c r="K52" s="356"/>
      <c r="L52" s="337"/>
      <c r="M52" s="337"/>
      <c r="N52" s="337"/>
      <c r="O52" s="337"/>
      <c r="P52" s="338"/>
      <c r="Q52" s="339"/>
      <c r="R52" s="784"/>
      <c r="S52" s="217"/>
    </row>
    <row r="53" spans="1:20" s="220" customFormat="1" ht="40.5" customHeight="1" x14ac:dyDescent="0.25">
      <c r="A53" s="232" t="s">
        <v>73</v>
      </c>
      <c r="B53" s="352">
        <v>20</v>
      </c>
      <c r="C53" s="359" t="s">
        <v>163</v>
      </c>
      <c r="D53" s="346" t="s">
        <v>831</v>
      </c>
      <c r="E53" s="360"/>
      <c r="F53" s="361"/>
      <c r="G53" s="339"/>
      <c r="H53" s="345"/>
      <c r="I53" s="339"/>
      <c r="J53" s="827" t="s">
        <v>162</v>
      </c>
      <c r="K53" s="361"/>
      <c r="L53" s="361"/>
      <c r="M53" s="361"/>
      <c r="N53" s="361"/>
      <c r="O53" s="361"/>
      <c r="P53" s="363"/>
      <c r="Q53" s="364"/>
      <c r="R53" s="784"/>
      <c r="S53" s="217"/>
    </row>
    <row r="54" spans="1:20" s="220" customFormat="1" x14ac:dyDescent="0.25">
      <c r="A54" s="232" t="s">
        <v>73</v>
      </c>
      <c r="B54" s="365">
        <v>20</v>
      </c>
      <c r="C54" s="366" t="s">
        <v>164</v>
      </c>
      <c r="D54" s="366" t="s">
        <v>75</v>
      </c>
      <c r="E54" s="480"/>
      <c r="F54" s="367"/>
      <c r="G54" s="344"/>
      <c r="H54" s="345"/>
      <c r="I54" s="344"/>
      <c r="J54" s="1330" t="s">
        <v>918</v>
      </c>
      <c r="K54" s="367"/>
      <c r="L54" s="367"/>
      <c r="M54" s="367"/>
      <c r="N54" s="367"/>
      <c r="O54" s="367"/>
      <c r="P54" s="367"/>
      <c r="Q54" s="368"/>
      <c r="R54" s="784"/>
      <c r="S54" s="217"/>
    </row>
    <row r="55" spans="1:20" s="220" customFormat="1" x14ac:dyDescent="0.25">
      <c r="A55" s="278" t="s">
        <v>116</v>
      </c>
      <c r="B55" s="450"/>
      <c r="C55" s="744" t="s">
        <v>165</v>
      </c>
      <c r="D55" s="451"/>
      <c r="E55" s="481"/>
      <c r="F55" s="452"/>
      <c r="G55" s="453"/>
      <c r="H55" s="454"/>
      <c r="I55" s="453"/>
      <c r="J55" s="455"/>
      <c r="K55" s="452"/>
      <c r="L55" s="452"/>
      <c r="M55" s="452"/>
      <c r="N55" s="452"/>
      <c r="O55" s="452"/>
      <c r="P55" s="452"/>
      <c r="Q55" s="456"/>
      <c r="R55" s="784"/>
      <c r="S55" s="217"/>
    </row>
    <row r="56" spans="1:20" s="232" customFormat="1" ht="27.95" customHeight="1" x14ac:dyDescent="0.25">
      <c r="A56" s="232" t="s">
        <v>73</v>
      </c>
      <c r="B56" s="365">
        <v>21</v>
      </c>
      <c r="C56" s="366" t="s">
        <v>919</v>
      </c>
      <c r="D56" s="745" t="s">
        <v>132</v>
      </c>
      <c r="E56" s="360"/>
      <c r="F56" s="361"/>
      <c r="G56" s="339"/>
      <c r="H56" s="746"/>
      <c r="I56" s="339"/>
      <c r="J56" s="1331" t="s">
        <v>166</v>
      </c>
      <c r="K56" s="361"/>
      <c r="L56" s="361"/>
      <c r="M56" s="361"/>
      <c r="N56" s="361"/>
      <c r="O56" s="361"/>
      <c r="P56" s="361"/>
      <c r="Q56" s="364"/>
      <c r="R56" s="784"/>
      <c r="S56" s="237"/>
    </row>
    <row r="57" spans="1:20" s="220" customFormat="1" x14ac:dyDescent="0.25">
      <c r="A57" s="232" t="s">
        <v>73</v>
      </c>
      <c r="B57" s="369">
        <v>21</v>
      </c>
      <c r="C57" s="370" t="s">
        <v>167</v>
      </c>
      <c r="D57" s="370" t="s">
        <v>168</v>
      </c>
      <c r="E57" s="342"/>
      <c r="F57" s="337"/>
      <c r="G57" s="339"/>
      <c r="H57" s="345"/>
      <c r="I57" s="339"/>
      <c r="J57" s="1332" t="s">
        <v>169</v>
      </c>
      <c r="K57" s="337"/>
      <c r="L57" s="337"/>
      <c r="M57" s="337"/>
      <c r="N57" s="337"/>
      <c r="O57" s="337"/>
      <c r="P57" s="338"/>
      <c r="Q57" s="339"/>
      <c r="R57" s="308"/>
      <c r="S57" s="217"/>
    </row>
    <row r="58" spans="1:20" s="220" customFormat="1" ht="45" customHeight="1" x14ac:dyDescent="0.25">
      <c r="A58" s="232" t="s">
        <v>73</v>
      </c>
      <c r="B58" s="369">
        <v>21</v>
      </c>
      <c r="C58" s="370" t="s">
        <v>170</v>
      </c>
      <c r="D58" s="346" t="s">
        <v>836</v>
      </c>
      <c r="E58" s="342"/>
      <c r="F58" s="337"/>
      <c r="G58" s="339"/>
      <c r="H58" s="345"/>
      <c r="I58" s="339"/>
      <c r="J58" s="1333" t="s">
        <v>858</v>
      </c>
      <c r="K58" s="337"/>
      <c r="L58" s="337"/>
      <c r="M58" s="337"/>
      <c r="N58" s="337"/>
      <c r="O58" s="337"/>
      <c r="P58" s="338"/>
      <c r="Q58" s="339"/>
      <c r="R58" s="308"/>
      <c r="S58" s="217"/>
    </row>
    <row r="59" spans="1:20" s="220" customFormat="1" ht="28.5" customHeight="1" x14ac:dyDescent="0.25">
      <c r="A59" s="232" t="s">
        <v>73</v>
      </c>
      <c r="B59" s="369" t="s">
        <v>171</v>
      </c>
      <c r="C59" s="371" t="s">
        <v>172</v>
      </c>
      <c r="D59" s="358" t="s">
        <v>173</v>
      </c>
      <c r="E59" s="342"/>
      <c r="F59" s="337"/>
      <c r="G59" s="339"/>
      <c r="H59" s="345"/>
      <c r="I59" s="339"/>
      <c r="J59" s="805"/>
      <c r="K59" s="806" t="s">
        <v>837</v>
      </c>
      <c r="L59" s="337"/>
      <c r="M59" s="337"/>
      <c r="N59" s="337"/>
      <c r="O59" s="337"/>
      <c r="P59" s="338"/>
      <c r="Q59" s="339"/>
      <c r="R59" s="784" t="s">
        <v>174</v>
      </c>
      <c r="S59" s="217"/>
    </row>
    <row r="60" spans="1:20" s="220" customFormat="1" ht="26.25" customHeight="1" x14ac:dyDescent="0.25">
      <c r="A60" s="336" t="s">
        <v>73</v>
      </c>
      <c r="B60" s="372">
        <v>22</v>
      </c>
      <c r="C60" s="431" t="s">
        <v>175</v>
      </c>
      <c r="D60" s="431" t="s">
        <v>176</v>
      </c>
      <c r="E60" s="334"/>
      <c r="F60" s="335"/>
      <c r="G60" s="335"/>
      <c r="H60" s="432"/>
      <c r="I60" s="335"/>
      <c r="J60" s="373"/>
      <c r="K60" s="806" t="str">
        <f>+K59</f>
        <v>3-5/6</v>
      </c>
      <c r="L60" s="335"/>
      <c r="M60" s="335"/>
      <c r="N60" s="335"/>
      <c r="O60" s="335"/>
      <c r="P60" s="335"/>
      <c r="Q60" s="335"/>
      <c r="R60" s="433" t="s">
        <v>177</v>
      </c>
      <c r="S60" s="217"/>
    </row>
    <row r="61" spans="1:20" s="220" customFormat="1" ht="35.450000000000003" customHeight="1" x14ac:dyDescent="0.25">
      <c r="A61" s="336" t="s">
        <v>73</v>
      </c>
      <c r="B61" s="372">
        <v>22</v>
      </c>
      <c r="C61" s="431" t="s">
        <v>178</v>
      </c>
      <c r="D61" s="434" t="s">
        <v>831</v>
      </c>
      <c r="E61" s="334"/>
      <c r="F61" s="335"/>
      <c r="G61" s="335"/>
      <c r="H61" s="432"/>
      <c r="I61" s="335"/>
      <c r="J61" s="373"/>
      <c r="K61" s="806" t="str">
        <f>+K60</f>
        <v>3-5/6</v>
      </c>
      <c r="L61" s="335"/>
      <c r="M61" s="335"/>
      <c r="N61" s="335"/>
      <c r="O61" s="335"/>
      <c r="P61" s="335"/>
      <c r="Q61" s="335"/>
      <c r="R61" s="433" t="s">
        <v>177</v>
      </c>
      <c r="S61" s="217"/>
    </row>
    <row r="62" spans="1:20" s="220" customFormat="1" ht="26.25" customHeight="1" x14ac:dyDescent="0.25">
      <c r="A62" s="232" t="s">
        <v>73</v>
      </c>
      <c r="B62" s="372">
        <v>22</v>
      </c>
      <c r="C62" s="297" t="s">
        <v>179</v>
      </c>
      <c r="D62" s="297" t="s">
        <v>838</v>
      </c>
      <c r="E62" s="302"/>
      <c r="F62" s="318"/>
      <c r="G62" s="318"/>
      <c r="H62" s="319"/>
      <c r="I62" s="345"/>
      <c r="J62" s="373"/>
      <c r="K62" s="808" t="s">
        <v>180</v>
      </c>
      <c r="L62" s="251"/>
      <c r="M62" s="256"/>
      <c r="N62" s="251"/>
      <c r="O62" s="256"/>
      <c r="P62" s="253"/>
      <c r="Q62" s="251"/>
      <c r="R62" s="433" t="s">
        <v>177</v>
      </c>
      <c r="S62" s="217"/>
    </row>
    <row r="63" spans="1:20" s="220" customFormat="1" ht="14.45" customHeight="1" x14ac:dyDescent="0.25">
      <c r="A63" s="232" t="s">
        <v>73</v>
      </c>
      <c r="B63" s="372">
        <v>22</v>
      </c>
      <c r="C63" s="304" t="s">
        <v>156</v>
      </c>
      <c r="D63" s="304" t="s">
        <v>838</v>
      </c>
      <c r="E63" s="305"/>
      <c r="F63" s="318"/>
      <c r="G63" s="318"/>
      <c r="H63" s="319"/>
      <c r="I63" s="345"/>
      <c r="J63" s="373"/>
      <c r="K63" s="808" t="s">
        <v>180</v>
      </c>
      <c r="L63" s="251"/>
      <c r="M63" s="256"/>
      <c r="N63" s="251"/>
      <c r="O63" s="256"/>
      <c r="P63" s="253"/>
      <c r="Q63" s="251"/>
      <c r="R63" s="308" t="s">
        <v>181</v>
      </c>
      <c r="S63" s="217"/>
    </row>
    <row r="64" spans="1:20" s="220" customFormat="1" ht="14.45" customHeight="1" x14ac:dyDescent="0.25">
      <c r="A64" s="232" t="s">
        <v>73</v>
      </c>
      <c r="B64" s="372"/>
      <c r="C64" s="304" t="s">
        <v>182</v>
      </c>
      <c r="D64" s="304"/>
      <c r="E64" s="305"/>
      <c r="F64" s="318"/>
      <c r="G64" s="318"/>
      <c r="H64" s="319"/>
      <c r="I64" s="345"/>
      <c r="J64" s="373"/>
      <c r="K64" s="808" t="s">
        <v>142</v>
      </c>
      <c r="L64" s="251"/>
      <c r="M64" s="256"/>
      <c r="N64" s="251"/>
      <c r="O64" s="256"/>
      <c r="P64" s="253"/>
      <c r="Q64" s="251"/>
      <c r="R64" s="308"/>
      <c r="S64" s="217"/>
    </row>
    <row r="65" spans="1:19" s="220" customFormat="1" ht="24.75" x14ac:dyDescent="0.25">
      <c r="A65" s="232" t="s">
        <v>73</v>
      </c>
      <c r="B65" s="242"/>
      <c r="C65" s="1239" t="s">
        <v>839</v>
      </c>
      <c r="D65" s="341" t="s">
        <v>838</v>
      </c>
      <c r="E65" s="342"/>
      <c r="F65" s="374"/>
      <c r="G65" s="374"/>
      <c r="H65" s="345"/>
      <c r="I65" s="245"/>
      <c r="J65" s="245"/>
      <c r="K65" s="809"/>
      <c r="L65" s="810" t="s">
        <v>183</v>
      </c>
      <c r="M65" s="1240" t="s">
        <v>840</v>
      </c>
      <c r="N65" s="245"/>
      <c r="O65" s="245"/>
      <c r="P65" s="245"/>
      <c r="Q65" s="245"/>
      <c r="R65" s="433" t="s">
        <v>184</v>
      </c>
      <c r="S65" s="217"/>
    </row>
    <row r="66" spans="1:19" s="376" customFormat="1" x14ac:dyDescent="0.25">
      <c r="A66" s="232" t="s">
        <v>73</v>
      </c>
      <c r="B66" s="375"/>
      <c r="C66" s="457" t="s">
        <v>185</v>
      </c>
      <c r="D66" s="457" t="s">
        <v>186</v>
      </c>
      <c r="E66" s="458"/>
      <c r="F66" s="459"/>
      <c r="G66" s="459"/>
      <c r="H66" s="460"/>
      <c r="I66" s="459"/>
      <c r="J66" s="459"/>
      <c r="K66" s="787" t="s">
        <v>187</v>
      </c>
      <c r="L66" s="459"/>
      <c r="M66" s="459"/>
      <c r="N66" s="459"/>
      <c r="O66" s="459"/>
      <c r="P66" s="459"/>
      <c r="Q66" s="459"/>
      <c r="R66" s="433" t="s">
        <v>188</v>
      </c>
      <c r="S66" s="217"/>
    </row>
    <row r="67" spans="1:19" s="220" customFormat="1" x14ac:dyDescent="0.25">
      <c r="A67" s="232" t="s">
        <v>73</v>
      </c>
      <c r="B67" s="242"/>
      <c r="C67" s="243" t="s">
        <v>189</v>
      </c>
      <c r="D67" s="243" t="s">
        <v>186</v>
      </c>
      <c r="E67" s="244"/>
      <c r="F67" s="245"/>
      <c r="G67" s="245"/>
      <c r="H67" s="345"/>
      <c r="I67" s="245"/>
      <c r="J67" s="245"/>
      <c r="K67" s="245"/>
      <c r="L67" s="245"/>
      <c r="M67" s="245"/>
      <c r="N67" s="807" t="s">
        <v>841</v>
      </c>
      <c r="O67" s="245"/>
      <c r="P67" s="245"/>
      <c r="Q67" s="245"/>
      <c r="R67" s="433"/>
      <c r="S67" s="217"/>
    </row>
    <row r="68" spans="1:19" s="220" customFormat="1" x14ac:dyDescent="0.25">
      <c r="B68" s="221"/>
      <c r="C68" s="2"/>
      <c r="D68" s="2"/>
      <c r="E68" s="377"/>
      <c r="F68" s="2"/>
      <c r="G68" s="2"/>
      <c r="H68" s="2"/>
      <c r="I68" s="2"/>
      <c r="J68" s="2"/>
      <c r="K68" s="2"/>
      <c r="L68" s="2"/>
      <c r="M68" s="2"/>
      <c r="N68" s="2"/>
      <c r="O68" s="2"/>
      <c r="P68" s="2"/>
      <c r="Q68" s="2"/>
      <c r="R68" s="433"/>
      <c r="S68" s="217"/>
    </row>
  </sheetData>
  <autoFilter ref="A8:R67" xr:uid="{00000000-0009-0000-0000-000003000000}"/>
  <customSheetViews>
    <customSheetView guid="{F60D63BF-56D6-448B-B845-D451B474FE4C}" scale="80" showGridLines="0" showAutoFilter="1" topLeftCell="A10">
      <selection activeCell="I26" sqref="I26"/>
      <pageMargins left="0" right="0" top="0" bottom="0" header="0" footer="0"/>
      <pageSetup paperSize="9" scale="75" orientation="landscape" r:id="rId1"/>
      <autoFilter ref="A7:R62" xr:uid="{FFA93E49-1869-4549-9AD7-E464D90E8973}"/>
    </customSheetView>
    <customSheetView guid="{47BDBE09-379A-4BDC-A9A0-EAE3F6D9E08F}" scale="80" showPageBreaks="1" showGridLines="0" showAutoFilter="1" topLeftCell="A10">
      <selection activeCell="I26" sqref="I26"/>
      <pageMargins left="0" right="0" top="0" bottom="0" header="0" footer="0"/>
      <pageSetup paperSize="9" scale="75" orientation="landscape" r:id="rId2"/>
      <autoFilter ref="A7:R62" xr:uid="{43B659AD-2B21-47BD-B42A-263CA79421A6}"/>
    </customSheetView>
    <customSheetView guid="{DDBC5355-67D5-4453-9390-133C975A34B2}" scale="80" showPageBreaks="1" showGridLines="0" showAutoFilter="1" topLeftCell="A37">
      <selection activeCell="F26" sqref="F26"/>
      <pageMargins left="0" right="0" top="0" bottom="0" header="0" footer="0"/>
      <pageSetup paperSize="9" scale="75" orientation="landscape" r:id="rId3"/>
      <autoFilter ref="A7:R62" xr:uid="{BCF21BF4-9EE4-4D96-8EB1-D512288E59F1}"/>
    </customSheetView>
  </customSheetViews>
  <mergeCells count="1">
    <mergeCell ref="F7:Q7"/>
  </mergeCells>
  <pageMargins left="0.70866141732283472" right="0.70866141732283472" top="0.74803149606299213" bottom="0.74803149606299213" header="0.31496062992125984" footer="0.31496062992125984"/>
  <pageSetup paperSize="9" scale="75" orientation="landscape" r:id="rId4"/>
  <headerFooter>
    <oddHeader>&amp;L&amp;"Calibri"&amp;10&amp;K000000 Begränsad delning&amp;1#_x000D_</oddHeader>
  </headerFooter>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3"/>
  <sheetViews>
    <sheetView showGridLines="0" zoomScale="90" zoomScaleNormal="90" workbookViewId="0">
      <pane ySplit="6" topLeftCell="A7" activePane="bottomLeft" state="frozen"/>
      <selection pane="bottomLeft" activeCell="A10" sqref="A10:XFD10"/>
    </sheetView>
  </sheetViews>
  <sheetFormatPr defaultColWidth="8.85546875" defaultRowHeight="15" x14ac:dyDescent="0.25"/>
  <cols>
    <col min="1" max="1" width="1.5703125" style="211" customWidth="1"/>
    <col min="2" max="2" width="6" style="212" customWidth="1"/>
    <col min="3" max="3" width="66.42578125" style="213" customWidth="1"/>
    <col min="4" max="4" width="11.42578125" style="213" customWidth="1"/>
    <col min="5" max="5" width="5.5703125" style="219" customWidth="1"/>
    <col min="6" max="6" width="5.5703125" style="215" customWidth="1"/>
    <col min="7" max="7" width="8.42578125" style="215" customWidth="1"/>
    <col min="8" max="8" width="6" style="215" customWidth="1"/>
    <col min="9" max="9" width="7.42578125" style="215" customWidth="1"/>
    <col min="10" max="10" width="11.42578125" style="215" customWidth="1"/>
    <col min="11" max="11" width="9.42578125" style="215" customWidth="1"/>
    <col min="12" max="17" width="5.5703125" style="215" customWidth="1"/>
    <col min="18" max="18" width="8.85546875" style="300"/>
    <col min="19" max="16384" width="8.85546875" style="211"/>
  </cols>
  <sheetData>
    <row r="1" spans="2:23" ht="15.75" x14ac:dyDescent="0.25">
      <c r="C1" s="218" t="s">
        <v>190</v>
      </c>
      <c r="S1" s="211" t="s">
        <v>191</v>
      </c>
    </row>
    <row r="2" spans="2:23" s="220" customFormat="1" ht="19.350000000000001" customHeight="1" x14ac:dyDescent="0.4">
      <c r="B2" s="221"/>
      <c r="C2" s="222" t="s">
        <v>852</v>
      </c>
      <c r="D2" s="383"/>
      <c r="E2" s="216"/>
      <c r="F2" s="216"/>
      <c r="G2" s="797"/>
      <c r="H2" s="216"/>
      <c r="I2" s="215"/>
      <c r="J2" s="215"/>
      <c r="K2" s="215"/>
      <c r="L2" s="215"/>
      <c r="M2" s="215"/>
      <c r="N2" s="215"/>
      <c r="O2" s="215"/>
      <c r="P2" s="215"/>
      <c r="Q2" s="215"/>
      <c r="R2" s="300"/>
    </row>
    <row r="3" spans="2:23" s="220" customFormat="1" ht="14.45" customHeight="1" x14ac:dyDescent="0.3">
      <c r="B3" s="221"/>
      <c r="C3" s="384" t="s">
        <v>192</v>
      </c>
      <c r="D3" s="216"/>
      <c r="E3" s="216"/>
      <c r="F3" s="216"/>
      <c r="G3" s="1266"/>
      <c r="H3" s="216"/>
      <c r="I3" s="215"/>
      <c r="J3" s="215"/>
      <c r="K3" s="215"/>
      <c r="L3" s="215"/>
      <c r="M3" s="215"/>
      <c r="N3" s="215"/>
      <c r="O3" s="215"/>
      <c r="P3" s="215"/>
      <c r="Q3" s="215"/>
      <c r="R3" s="300"/>
    </row>
    <row r="4" spans="2:23" s="220" customFormat="1" ht="14.45" customHeight="1" thickBot="1" x14ac:dyDescent="0.3">
      <c r="B4" s="221"/>
      <c r="C4" s="384">
        <f>+'Bil 1,1 budgetgrupp '!C5</f>
        <v>46079</v>
      </c>
      <c r="D4" s="216"/>
      <c r="E4" s="216"/>
      <c r="F4" s="216"/>
      <c r="G4" s="216"/>
      <c r="H4" s="216"/>
      <c r="I4" s="216"/>
      <c r="J4" s="216"/>
      <c r="K4" s="216"/>
      <c r="L4" s="216"/>
      <c r="M4" s="216"/>
      <c r="N4" s="216"/>
      <c r="O4" s="216"/>
      <c r="P4" s="216"/>
      <c r="Q4" s="216"/>
      <c r="R4" s="300"/>
    </row>
    <row r="5" spans="2:23" s="220" customFormat="1" x14ac:dyDescent="0.25">
      <c r="B5" s="224"/>
      <c r="C5" s="224"/>
      <c r="D5" s="225" t="s">
        <v>55</v>
      </c>
      <c r="E5" s="226"/>
      <c r="F5" s="1337" t="str">
        <f>+C2</f>
        <v>TIDPLAN PROGNOS 2026</v>
      </c>
      <c r="G5" s="1338"/>
      <c r="H5" s="1338"/>
      <c r="I5" s="1338"/>
      <c r="J5" s="1338"/>
      <c r="K5" s="1338"/>
      <c r="L5" s="1338"/>
      <c r="M5" s="1338"/>
      <c r="N5" s="1338"/>
      <c r="O5" s="1338"/>
      <c r="P5" s="1338"/>
      <c r="Q5" s="1339"/>
      <c r="R5" s="300"/>
    </row>
    <row r="6" spans="2:23" s="220" customFormat="1" ht="18" customHeight="1" x14ac:dyDescent="0.25">
      <c r="B6" s="227" t="s">
        <v>57</v>
      </c>
      <c r="C6" s="227" t="s">
        <v>58</v>
      </c>
      <c r="D6" s="228" t="s">
        <v>59</v>
      </c>
      <c r="E6" s="229" t="s">
        <v>60</v>
      </c>
      <c r="F6" s="230" t="s">
        <v>193</v>
      </c>
      <c r="G6" s="230" t="s">
        <v>62</v>
      </c>
      <c r="H6" s="230" t="s">
        <v>63</v>
      </c>
      <c r="I6" s="230" t="s">
        <v>64</v>
      </c>
      <c r="J6" s="230" t="s">
        <v>65</v>
      </c>
      <c r="K6" s="230" t="s">
        <v>66</v>
      </c>
      <c r="L6" s="230" t="s">
        <v>67</v>
      </c>
      <c r="M6" s="230" t="s">
        <v>68</v>
      </c>
      <c r="N6" s="230" t="s">
        <v>69</v>
      </c>
      <c r="O6" s="230" t="s">
        <v>70</v>
      </c>
      <c r="P6" s="230" t="s">
        <v>71</v>
      </c>
      <c r="Q6" s="231" t="s">
        <v>72</v>
      </c>
      <c r="R6" s="300"/>
    </row>
    <row r="7" spans="2:23" s="220" customFormat="1" ht="17.100000000000001" customHeight="1" x14ac:dyDescent="0.25">
      <c r="B7" s="247">
        <v>9</v>
      </c>
      <c r="C7" s="248" t="str">
        <f>+'Bil 1,1 budgetgrupp '!C19</f>
        <v>Uppstartsmöte prognosarbete - Teams</v>
      </c>
      <c r="D7" s="248" t="str">
        <f>+'Bil 1,1 budgetgrupp '!D19</f>
        <v>samtliga</v>
      </c>
      <c r="E7" s="250"/>
      <c r="F7" s="385"/>
      <c r="G7" s="442" t="str">
        <f>+'Bil 1,1 budgetgrupp '!G19</f>
        <v>26/2</v>
      </c>
      <c r="H7" s="386"/>
      <c r="I7" s="385"/>
      <c r="J7" s="385"/>
      <c r="K7" s="385"/>
      <c r="L7" s="385"/>
      <c r="M7" s="385"/>
      <c r="N7" s="385"/>
      <c r="O7" s="385"/>
      <c r="P7" s="387"/>
      <c r="Q7" s="385"/>
      <c r="R7" s="300"/>
    </row>
    <row r="8" spans="2:23" s="220" customFormat="1" ht="17.100000000000001" customHeight="1" x14ac:dyDescent="0.25">
      <c r="B8" s="257">
        <v>12</v>
      </c>
      <c r="C8" s="389" t="str">
        <f>+'Bil 1,1 budgetgrupp '!C20</f>
        <v>Deadline registrering tjänsteplanering i Retendo för prognos EKO</v>
      </c>
      <c r="D8" s="390"/>
      <c r="E8" s="260"/>
      <c r="F8" s="391"/>
      <c r="G8" s="391"/>
      <c r="H8" s="442" t="str">
        <f>+'Bil 1,1 budgetgrupp '!H20</f>
        <v>17/3</v>
      </c>
      <c r="I8" s="385"/>
      <c r="J8" s="385"/>
      <c r="K8" s="385"/>
      <c r="L8" s="385"/>
      <c r="M8" s="388"/>
      <c r="N8" s="385"/>
      <c r="O8" s="388"/>
      <c r="P8" s="387"/>
      <c r="Q8" s="385"/>
      <c r="R8" s="300"/>
    </row>
    <row r="9" spans="2:23" s="220" customFormat="1" ht="17.100000000000001" customHeight="1" x14ac:dyDescent="0.25">
      <c r="B9" s="262">
        <v>12</v>
      </c>
      <c r="C9" s="389" t="str">
        <f>+'Bil 1,1 budgetgrupp '!C21</f>
        <v xml:space="preserve">Deadline registrering intäkter i Stina för prognos EKO </v>
      </c>
      <c r="D9" s="392"/>
      <c r="E9" s="264"/>
      <c r="F9" s="393"/>
      <c r="G9" s="393"/>
      <c r="H9" s="386" t="str">
        <f>+'Bil 1,1 budgetgrupp '!H21</f>
        <v>25/3</v>
      </c>
      <c r="I9" s="393"/>
      <c r="J9" s="393"/>
      <c r="K9" s="393"/>
      <c r="L9" s="393"/>
      <c r="M9" s="394"/>
      <c r="N9" s="393"/>
      <c r="O9" s="394" t="s">
        <v>106</v>
      </c>
      <c r="P9" s="395"/>
      <c r="Q9" s="393"/>
      <c r="R9" s="300"/>
    </row>
    <row r="10" spans="2:23" s="232" customFormat="1" ht="37.5" customHeight="1" x14ac:dyDescent="0.25">
      <c r="B10" s="268">
        <v>13</v>
      </c>
      <c r="C10" s="269" t="str">
        <f>+'Bil 1,1 budgetgrupp '!C22</f>
        <v>Sista dag för att rega utlånad personal i Hypergene SAMTLIGA AVD. Endast överenskomna utlån efter detta. OBS! INGET mot NMT förutom IMD P2026</v>
      </c>
      <c r="D10" s="389" t="str">
        <f>+'Bil 1,1 budgetgrupp '!D22</f>
        <v>samtliga avd/inst</v>
      </c>
      <c r="E10" s="389"/>
      <c r="F10" s="389"/>
      <c r="G10" s="389"/>
      <c r="H10" s="269" t="str">
        <f>+'Bil 1,1 budgetgrupp '!H22</f>
        <v>25/3</v>
      </c>
      <c r="I10" s="389"/>
      <c r="J10" s="396"/>
      <c r="K10" s="396"/>
      <c r="L10" s="396"/>
      <c r="M10" s="397"/>
      <c r="N10" s="396"/>
      <c r="O10" s="397"/>
      <c r="P10" s="396"/>
      <c r="Q10" s="398"/>
      <c r="R10" s="723"/>
      <c r="S10" s="220"/>
      <c r="T10" s="220"/>
      <c r="U10" s="220"/>
      <c r="V10" s="220"/>
      <c r="W10" s="220"/>
    </row>
    <row r="11" spans="2:23" s="232" customFormat="1" ht="26.1" customHeight="1" x14ac:dyDescent="0.25">
      <c r="B11" s="277">
        <v>13</v>
      </c>
      <c r="C11" s="389" t="str">
        <f>+'Bil 1,1 budgetgrupp '!C23</f>
        <v>Avstämning ut- och in-lån</v>
      </c>
      <c r="D11" s="389" t="str">
        <f>+'Bil 1,1 budgetgrupp '!D23</f>
        <v>samtliga avd/inst</v>
      </c>
      <c r="E11" s="389"/>
      <c r="F11" s="389"/>
      <c r="G11" s="389"/>
      <c r="H11" s="389" t="str">
        <f>+'Bil 1,1 budgetgrupp '!H23</f>
        <v>27/3</v>
      </c>
      <c r="I11" s="389"/>
      <c r="J11" s="396"/>
      <c r="K11" s="396"/>
      <c r="L11" s="396"/>
      <c r="M11" s="397"/>
      <c r="N11" s="396"/>
      <c r="O11" s="397"/>
      <c r="P11" s="396"/>
      <c r="Q11" s="396"/>
      <c r="R11" s="300"/>
      <c r="S11" s="220"/>
      <c r="T11" s="220"/>
      <c r="U11" s="220"/>
      <c r="V11" s="220"/>
      <c r="W11" s="220"/>
    </row>
    <row r="12" spans="2:23" s="220" customFormat="1" x14ac:dyDescent="0.25">
      <c r="B12" s="399" t="s">
        <v>109</v>
      </c>
      <c r="C12" s="400" t="str">
        <f>+'Bil 1,1 budgetgrupp '!C25</f>
        <v xml:space="preserve">Skärtorsdag - annandag påsk </v>
      </c>
      <c r="D12" s="400"/>
      <c r="E12" s="400"/>
      <c r="F12" s="400"/>
      <c r="G12" s="400"/>
      <c r="H12" s="400"/>
      <c r="I12" s="400" t="str">
        <f>+'Bil 1,1 budgetgrupp '!I25</f>
        <v>2-6/4</v>
      </c>
      <c r="J12" s="401"/>
      <c r="K12" s="401"/>
      <c r="L12" s="401"/>
      <c r="M12" s="402"/>
      <c r="N12" s="401"/>
      <c r="O12" s="402"/>
      <c r="P12" s="401"/>
      <c r="Q12" s="403"/>
      <c r="R12" s="300"/>
    </row>
    <row r="13" spans="2:23" s="220" customFormat="1" x14ac:dyDescent="0.25">
      <c r="B13" s="404">
        <v>14</v>
      </c>
      <c r="C13" s="400" t="str">
        <f>+'Bil 1,1 budgetgrupp '!C26</f>
        <v>Skolor påsklov</v>
      </c>
      <c r="D13" s="400"/>
      <c r="E13" s="400"/>
      <c r="F13" s="400"/>
      <c r="G13" s="400"/>
      <c r="H13" s="400"/>
      <c r="I13" s="400" t="str">
        <f>+'Bil 1,1 budgetgrupp '!I26</f>
        <v>7-10/4</v>
      </c>
      <c r="J13" s="405"/>
      <c r="K13" s="405"/>
      <c r="L13" s="405"/>
      <c r="M13" s="405"/>
      <c r="N13" s="405"/>
      <c r="O13" s="405"/>
      <c r="P13" s="405"/>
      <c r="Q13" s="405"/>
      <c r="R13" s="300"/>
    </row>
    <row r="14" spans="2:23" s="220" customFormat="1" x14ac:dyDescent="0.25">
      <c r="B14" s="1302">
        <f>+'Bil 1,1 budgetgrupp '!B30</f>
        <v>17</v>
      </c>
      <c r="C14" s="1302" t="str">
        <f>+'Bil 1,1 budgetgrupp '!C30</f>
        <v>HUV klarmarkerat av prefekt samt sidoordnad spec kommunavtal</v>
      </c>
      <c r="D14" s="1304" t="str">
        <f>+'Bil 1,1 budgetgrupp '!D30</f>
        <v>HUV</v>
      </c>
      <c r="E14" s="400"/>
      <c r="F14" s="400"/>
      <c r="G14" s="400"/>
      <c r="H14" s="400"/>
      <c r="I14" s="1303" t="str">
        <f>+'Bil 1,1 budgetgrupp '!I30</f>
        <v>20/4</v>
      </c>
      <c r="J14" s="1301"/>
      <c r="K14" s="1301"/>
      <c r="L14" s="1301"/>
      <c r="M14" s="1301"/>
      <c r="N14" s="1301"/>
      <c r="O14" s="1301"/>
      <c r="P14" s="1301"/>
      <c r="Q14" s="1301"/>
      <c r="R14" s="300"/>
    </row>
    <row r="15" spans="2:23" s="220" customFormat="1" ht="27" customHeight="1" x14ac:dyDescent="0.25">
      <c r="B15" s="309">
        <f>+'Bil 1,1 budgetgrupp '!B31</f>
        <v>17</v>
      </c>
      <c r="C15" s="269" t="str">
        <f>+'Bil 1,1 budgetgrupp '!C31</f>
        <v>Övriga avdelningar/Institutioner klarmarkerade av avdelningschef/prefekt samt sidoordnad spec kommunavtal</v>
      </c>
      <c r="D15" s="269" t="str">
        <f>+'Bil 1,1 budgetgrupp '!D31</f>
        <v>samtiiga exkl HUV</v>
      </c>
      <c r="E15" s="443"/>
      <c r="F15" s="400"/>
      <c r="G15" s="400"/>
      <c r="H15" s="400"/>
      <c r="I15" s="443" t="str">
        <f>+'Bil 1,1 budgetgrupp '!I31</f>
        <v>22/4</v>
      </c>
      <c r="J15" s="385"/>
      <c r="K15" s="385"/>
      <c r="L15" s="385"/>
      <c r="M15" s="388"/>
      <c r="N15" s="385"/>
      <c r="O15" s="388"/>
      <c r="P15" s="387"/>
      <c r="Q15" s="385"/>
      <c r="R15" s="300"/>
    </row>
    <row r="16" spans="2:23" s="220" customFormat="1" ht="24.75" x14ac:dyDescent="0.25">
      <c r="B16" s="309">
        <v>17</v>
      </c>
      <c r="C16" s="243" t="str">
        <f>+'Bil 1,1 budgetgrupp '!C35</f>
        <v>Kommentarer prognos enligt anvisningar,avdelningar</v>
      </c>
      <c r="D16" s="310" t="str">
        <f>+'Bil 1,1 budgetgrupp '!D35</f>
        <v>samtliga avd ekonomer</v>
      </c>
      <c r="E16" s="243"/>
      <c r="F16" s="243"/>
      <c r="G16" s="243"/>
      <c r="H16" s="243"/>
      <c r="I16" s="243" t="str">
        <f>+'Bil 1,1 budgetgrupp '!I35</f>
        <v>v17-18</v>
      </c>
      <c r="J16" s="243"/>
      <c r="K16" s="406"/>
      <c r="L16" s="406"/>
      <c r="M16" s="407"/>
      <c r="N16" s="406"/>
      <c r="O16" s="407"/>
      <c r="P16" s="406"/>
      <c r="Q16" s="406"/>
      <c r="R16" s="300"/>
    </row>
    <row r="17" spans="2:18" s="220" customFormat="1" x14ac:dyDescent="0.25">
      <c r="B17" s="242" t="s">
        <v>128</v>
      </c>
      <c r="C17" s="243" t="str">
        <f>+'Bil 1,1 budgetgrupp '!C39</f>
        <v xml:space="preserve">Förberedelse dialogmaterial avd o fak tot och univ gem stöd tot </v>
      </c>
      <c r="D17" s="243" t="str">
        <f>+'Bil 1,1 budgetgrupp '!D39</f>
        <v>samtliga</v>
      </c>
      <c r="E17" s="243"/>
      <c r="F17" s="243"/>
      <c r="G17" s="243"/>
      <c r="H17" s="243"/>
      <c r="I17" s="243"/>
      <c r="J17" s="243" t="str">
        <f>+'Bil 1,1 budgetgrupp '!J39</f>
        <v>v17-18</v>
      </c>
      <c r="K17" s="406"/>
      <c r="L17" s="406"/>
      <c r="M17" s="408"/>
      <c r="N17" s="406"/>
      <c r="O17" s="408"/>
      <c r="P17" s="409"/>
      <c r="Q17" s="406"/>
      <c r="R17" s="300"/>
    </row>
    <row r="18" spans="2:18" s="220" customFormat="1" ht="18.600000000000001" customHeight="1" x14ac:dyDescent="0.25">
      <c r="B18" s="340" t="s">
        <v>194</v>
      </c>
      <c r="C18" s="341" t="str">
        <f>+'Bil 1,1 budgetgrupp '!C43</f>
        <v>Verksamhetsdialoger NMT</v>
      </c>
      <c r="D18" s="341" t="str">
        <f>+'Bil 1,1 budgetgrupp '!D43</f>
        <v>NMT</v>
      </c>
      <c r="E18" s="341"/>
      <c r="F18" s="341"/>
      <c r="G18" s="341"/>
      <c r="H18" s="341"/>
      <c r="I18" s="341"/>
      <c r="J18" s="341" t="str">
        <f>+'Bil 1,1 budgetgrupp '!J43</f>
        <v>5-8 maj</v>
      </c>
      <c r="K18" s="341"/>
      <c r="L18" s="341"/>
      <c r="M18" s="341"/>
      <c r="N18" s="341"/>
      <c r="O18" s="341"/>
      <c r="P18" s="341"/>
      <c r="Q18" s="341"/>
      <c r="R18" s="217"/>
    </row>
    <row r="19" spans="2:18" s="220" customFormat="1" ht="18.600000000000001" customHeight="1" x14ac:dyDescent="0.25">
      <c r="B19" s="340"/>
      <c r="C19" s="341" t="str">
        <f>+'Bil 1,1 budgetgrupp '!C44</f>
        <v>Verksamhetsdialoger HUV</v>
      </c>
      <c r="D19" s="341" t="str">
        <f>+'Bil 1,1 budgetgrupp '!D44</f>
        <v>HUV</v>
      </c>
      <c r="E19" s="341"/>
      <c r="F19" s="341"/>
      <c r="G19" s="341"/>
      <c r="H19" s="341"/>
      <c r="I19" s="1307" t="str">
        <f>+'Bil 1,1 budgetgrupp '!I44</f>
        <v>27-28 apr</v>
      </c>
      <c r="J19" s="341"/>
      <c r="K19" s="341"/>
      <c r="L19" s="341"/>
      <c r="M19" s="341"/>
      <c r="N19" s="341"/>
      <c r="O19" s="341"/>
      <c r="P19" s="341"/>
      <c r="Q19" s="341"/>
      <c r="R19" s="217"/>
    </row>
    <row r="20" spans="2:18" s="220" customFormat="1" ht="18.600000000000001" customHeight="1" x14ac:dyDescent="0.25">
      <c r="B20" s="340"/>
      <c r="C20" s="341" t="str">
        <f>+'Bil 1,1 budgetgrupp '!C45</f>
        <v>Verksamhetsdialoger FÖRV (exkl ekonomi)</v>
      </c>
      <c r="D20" s="341" t="str">
        <f>+'Bil 1,1 budgetgrupp '!D45</f>
        <v>FÖRV</v>
      </c>
      <c r="E20" s="341"/>
      <c r="F20" s="341"/>
      <c r="G20" s="341"/>
      <c r="H20" s="341"/>
      <c r="I20" s="341"/>
      <c r="J20" s="341" t="str">
        <f>+'Bil 1,1 budgetgrupp '!J45</f>
        <v>v18-20</v>
      </c>
      <c r="K20" s="341"/>
      <c r="L20" s="341"/>
      <c r="M20" s="341"/>
      <c r="N20" s="341"/>
      <c r="O20" s="341"/>
      <c r="P20" s="341"/>
      <c r="Q20" s="341"/>
      <c r="R20" s="217"/>
    </row>
    <row r="21" spans="2:18" s="220" customFormat="1" ht="24.75" x14ac:dyDescent="0.25">
      <c r="B21" s="242">
        <v>21</v>
      </c>
      <c r="C21" s="243" t="str">
        <f>+'Bil 1,1 budgetgrupp '!C46</f>
        <v>Ev justeringar avd-/inst-prognoser efter dialoger- sker löpande efter dialog</v>
      </c>
      <c r="D21" s="310" t="str">
        <f>+'Bil 1,1 budgetgrupp '!D46</f>
        <v>aktuella avd, inst</v>
      </c>
      <c r="E21" s="435"/>
      <c r="F21" s="243"/>
      <c r="G21" s="243"/>
      <c r="H21" s="243"/>
      <c r="I21" s="243"/>
      <c r="J21" s="243" t="str">
        <f>+'Bil 1,1 budgetgrupp '!J46</f>
        <v>11/5</v>
      </c>
      <c r="K21" s="406"/>
      <c r="L21" s="410"/>
      <c r="M21" s="410"/>
      <c r="N21" s="410"/>
      <c r="O21" s="410"/>
      <c r="P21" s="410"/>
      <c r="Q21" s="410"/>
      <c r="R21" s="300"/>
    </row>
    <row r="22" spans="2:18" s="220" customFormat="1" ht="36.75" x14ac:dyDescent="0.25">
      <c r="B22" s="365"/>
      <c r="C22" s="243" t="str">
        <f>+'Bil 1,1 budgetgrupp '!C47</f>
        <v>Ev justeringar totalnivåer efter dialoger</v>
      </c>
      <c r="D22" s="310" t="str">
        <f>+'Bil 1,1 budgetgrupp '!D47</f>
        <v>Samordnare HUV, NMT, FÖRV</v>
      </c>
      <c r="E22" s="243"/>
      <c r="F22" s="243"/>
      <c r="G22" s="243"/>
      <c r="H22" s="243"/>
      <c r="I22" s="243"/>
      <c r="J22" s="243" t="str">
        <f>+'Bil 1,1 budgetgrupp '!J47</f>
        <v>12/5</v>
      </c>
      <c r="K22" s="412"/>
      <c r="L22" s="391"/>
      <c r="M22" s="391"/>
      <c r="N22" s="391"/>
      <c r="O22" s="391"/>
      <c r="P22" s="391"/>
      <c r="Q22" s="391"/>
      <c r="R22" s="300"/>
    </row>
    <row r="23" spans="2:18" s="220" customFormat="1" ht="43.35" customHeight="1" x14ac:dyDescent="0.25">
      <c r="B23" s="352"/>
      <c r="C23" s="353" t="str">
        <f>+'Bil 1,1 budgetgrupp '!C51</f>
        <v>Prognos per totalt fakultet/centralt stöd klarmarkerade i Hypergene av fak/förv-ekonom</v>
      </c>
      <c r="D23" s="353" t="str">
        <f>+'Bil 1,1 budgetgrupp '!D51</f>
        <v>Samordnare HUV, NMT, FÖRV</v>
      </c>
      <c r="E23" s="353"/>
      <c r="F23" s="353"/>
      <c r="G23" s="353"/>
      <c r="H23" s="353"/>
      <c r="I23" s="353"/>
      <c r="J23" s="444" t="str">
        <f>+'Bil 1,1 budgetgrupp '!J51</f>
        <v>v20</v>
      </c>
      <c r="K23" s="413"/>
      <c r="L23" s="396"/>
      <c r="M23" s="414"/>
      <c r="N23" s="396"/>
      <c r="O23" s="414"/>
      <c r="P23" s="415"/>
      <c r="Q23" s="396"/>
      <c r="R23" s="300"/>
    </row>
    <row r="24" spans="2:18" s="220" customFormat="1" ht="27.6" customHeight="1" x14ac:dyDescent="0.25">
      <c r="B24" s="352"/>
      <c r="C24" s="353" t="str">
        <f>+'Bil 1,1 budgetgrupp '!C52</f>
        <v>Prognos per fakultet/centralt stöd klarmarkerade i Hypergene av dekan/chef</v>
      </c>
      <c r="D24" s="353" t="str">
        <f>+'Bil 1,1 budgetgrupp '!D52</f>
        <v>chefer totalnivåer</v>
      </c>
      <c r="E24" s="353"/>
      <c r="F24" s="353"/>
      <c r="G24" s="353"/>
      <c r="H24" s="353"/>
      <c r="I24" s="353"/>
      <c r="J24" s="444" t="str">
        <f>+'Bil 1,1 budgetgrupp '!J52</f>
        <v>v 20</v>
      </c>
      <c r="K24" s="413"/>
      <c r="L24" s="413"/>
      <c r="M24" s="413"/>
      <c r="N24" s="413"/>
      <c r="O24" s="413"/>
      <c r="P24" s="416"/>
      <c r="Q24" s="398"/>
      <c r="R24" s="300"/>
    </row>
    <row r="25" spans="2:18" s="220" customFormat="1" ht="39" customHeight="1" x14ac:dyDescent="0.25">
      <c r="B25" s="352">
        <v>21</v>
      </c>
      <c r="C25" s="353" t="str">
        <f>+'Bil 1,1 budgetgrupp '!C53</f>
        <v>Kommentarer prognos, totalnivåer fak, univ gem stöd  enligt anvisningar</v>
      </c>
      <c r="D25" s="353" t="str">
        <f>+'Bil 1,1 budgetgrupp '!D53</f>
        <v>Samordnare HUV, NMT, FÖRV</v>
      </c>
      <c r="E25" s="353"/>
      <c r="F25" s="353"/>
      <c r="G25" s="353"/>
      <c r="H25" s="353"/>
      <c r="I25" s="353"/>
      <c r="J25" s="353" t="str">
        <f>+'Bil 1,1 budgetgrupp '!J53</f>
        <v>v 20</v>
      </c>
      <c r="K25" s="417"/>
      <c r="L25" s="417"/>
      <c r="M25" s="417"/>
      <c r="N25" s="417"/>
      <c r="O25" s="417"/>
      <c r="P25" s="418"/>
      <c r="Q25" s="419"/>
      <c r="R25" s="300"/>
    </row>
    <row r="26" spans="2:18" s="220" customFormat="1" x14ac:dyDescent="0.25">
      <c r="B26" s="369">
        <v>22</v>
      </c>
      <c r="C26" s="370" t="str">
        <f>+'Bil 1,1 budgetgrupp '!C57</f>
        <v>Sammanställning material till rektorsdialog</v>
      </c>
      <c r="D26" s="370" t="str">
        <f>+'Bil 1,1 budgetgrupp '!D57</f>
        <v xml:space="preserve">samtliga </v>
      </c>
      <c r="E26" s="370"/>
      <c r="F26" s="370"/>
      <c r="G26" s="370"/>
      <c r="H26" s="370"/>
      <c r="I26" s="370"/>
      <c r="J26" s="370" t="str">
        <f>+'Bil 1,1 budgetgrupp '!J57</f>
        <v>v21</v>
      </c>
      <c r="K26" s="413"/>
      <c r="L26" s="413"/>
      <c r="M26" s="413"/>
      <c r="N26" s="413"/>
      <c r="O26" s="413"/>
      <c r="P26" s="416"/>
      <c r="Q26" s="398"/>
      <c r="R26" s="300"/>
    </row>
    <row r="27" spans="2:18" s="220" customFormat="1" ht="46.35" customHeight="1" x14ac:dyDescent="0.25">
      <c r="B27" s="369">
        <v>23</v>
      </c>
      <c r="C27" s="371" t="str">
        <f>+'Bil 1,1 budgetgrupp '!C59</f>
        <v>Rektorsdialoger Miun tot, HUV, NMT. FÖRV</v>
      </c>
      <c r="D27" s="358" t="str">
        <f>+'Bil 1,1 budgetgrupp '!D59</f>
        <v>samtliga på totalnivå</v>
      </c>
      <c r="E27" s="371"/>
      <c r="F27" s="371"/>
      <c r="G27" s="371"/>
      <c r="H27" s="371"/>
      <c r="I27" s="371"/>
      <c r="J27" s="356">
        <f>+'Bil 1,1 budgetgrupp '!J59</f>
        <v>0</v>
      </c>
      <c r="K27" s="355" t="str">
        <f>+'Bil 1,1 budgetgrupp '!K59</f>
        <v>3-5/6</v>
      </c>
      <c r="L27" s="413"/>
      <c r="M27" s="413"/>
      <c r="N27" s="413"/>
      <c r="O27" s="413"/>
      <c r="P27" s="416"/>
      <c r="Q27" s="398"/>
      <c r="R27" s="300"/>
    </row>
    <row r="28" spans="2:18" s="220" customFormat="1" x14ac:dyDescent="0.25">
      <c r="B28" s="369"/>
      <c r="C28" s="371"/>
      <c r="D28" s="421"/>
      <c r="E28" s="342"/>
      <c r="F28" s="413"/>
      <c r="G28" s="398"/>
      <c r="H28" s="411"/>
      <c r="I28" s="398"/>
      <c r="J28" s="420"/>
      <c r="K28" s="420"/>
      <c r="L28" s="413"/>
      <c r="M28" s="413"/>
      <c r="N28" s="413"/>
      <c r="O28" s="413"/>
      <c r="P28" s="416"/>
      <c r="Q28" s="398"/>
      <c r="R28" s="300"/>
    </row>
    <row r="29" spans="2:18" s="336" customFormat="1" ht="22.35" customHeight="1" x14ac:dyDescent="0.25">
      <c r="B29" s="303">
        <v>22</v>
      </c>
      <c r="C29" s="436" t="str">
        <f>+'Bil 1,1 budgetgrupp '!C60</f>
        <v>Ev. slutjusterade prognoser avd/inst - sker löpande efter rektorsdialog</v>
      </c>
      <c r="D29" s="436" t="str">
        <f>+'Bil 1,1 budgetgrupp '!D60</f>
        <v>aktuella avd/inst</v>
      </c>
      <c r="E29" s="436"/>
      <c r="F29" s="436"/>
      <c r="G29" s="436"/>
      <c r="H29" s="436"/>
      <c r="I29" s="436"/>
      <c r="J29" s="436"/>
      <c r="K29" s="436" t="str">
        <f>+'Bil 1,1 budgetgrupp '!K60</f>
        <v>3-5/6</v>
      </c>
      <c r="L29" s="437"/>
      <c r="M29" s="437"/>
      <c r="N29" s="437"/>
      <c r="O29" s="437"/>
      <c r="P29" s="437"/>
      <c r="Q29" s="438"/>
      <c r="R29" s="427" t="s">
        <v>195</v>
      </c>
    </row>
    <row r="30" spans="2:18" s="336" customFormat="1" ht="26.25" customHeight="1" x14ac:dyDescent="0.25">
      <c r="B30" s="372">
        <v>22</v>
      </c>
      <c r="C30" s="436" t="str">
        <f>+'Bil 1,1 budgetgrupp '!C61</f>
        <v>Ev. slutjusterade prognoser total fakulteter samt univ gem stödverksamhet- ef rektorsdialog</v>
      </c>
      <c r="D30" s="436" t="str">
        <f>+'Bil 1,1 budgetgrupp '!D61</f>
        <v>Samordnare HUV, NMT, FÖRV</v>
      </c>
      <c r="E30" s="436"/>
      <c r="F30" s="436"/>
      <c r="G30" s="436"/>
      <c r="H30" s="436"/>
      <c r="I30" s="436"/>
      <c r="J30" s="436"/>
      <c r="K30" s="436" t="str">
        <f>+'Bil 1,1 budgetgrupp '!K61</f>
        <v>3-5/6</v>
      </c>
      <c r="L30" s="426"/>
      <c r="M30" s="426"/>
      <c r="N30" s="426"/>
      <c r="O30" s="426"/>
      <c r="P30" s="426"/>
      <c r="Q30" s="426"/>
      <c r="R30" s="427" t="s">
        <v>195</v>
      </c>
    </row>
    <row r="31" spans="2:18" s="220" customFormat="1" x14ac:dyDescent="0.25">
      <c r="B31" s="242"/>
      <c r="C31" s="341"/>
      <c r="D31" s="245"/>
      <c r="E31" s="342"/>
      <c r="F31" s="424"/>
      <c r="G31" s="424"/>
      <c r="H31" s="423"/>
      <c r="I31" s="422"/>
      <c r="J31" s="422"/>
      <c r="K31" s="420"/>
      <c r="L31" s="422"/>
      <c r="M31" s="422"/>
      <c r="N31" s="422"/>
      <c r="O31" s="422"/>
      <c r="P31" s="422"/>
      <c r="Q31" s="422"/>
      <c r="R31" s="300"/>
    </row>
    <row r="32" spans="2:18" s="336" customFormat="1" x14ac:dyDescent="0.25">
      <c r="B32" s="316"/>
      <c r="C32" s="425" t="str">
        <f>+'Bil 1,1 budgetgrupp '!C66</f>
        <v>Ev. ULG prognos kv 1 mot budget för året</v>
      </c>
      <c r="D32" s="425" t="str">
        <f>+'Bil 1,1 budgetgrupp '!D66</f>
        <v>EKO chef</v>
      </c>
      <c r="E32" s="425"/>
      <c r="F32" s="425"/>
      <c r="G32" s="425"/>
      <c r="H32" s="425"/>
      <c r="I32" s="425"/>
      <c r="J32" s="425"/>
      <c r="K32" s="425" t="str">
        <f>+'Bil 1,1 budgetgrupp '!K66</f>
        <v>juni</v>
      </c>
      <c r="L32" s="426"/>
      <c r="M32" s="426"/>
      <c r="N32" s="426"/>
      <c r="O32" s="426"/>
      <c r="P32" s="426"/>
      <c r="Q32" s="426"/>
      <c r="R32" s="427"/>
    </row>
    <row r="33" spans="1:18" s="220" customFormat="1" x14ac:dyDescent="0.25">
      <c r="B33" s="242"/>
      <c r="C33" s="341" t="str">
        <f>+'Bil 1,1 budgetgrupp '!C67</f>
        <v xml:space="preserve">US delårsrapport inkl prognos kv 1  </v>
      </c>
      <c r="D33" s="341" t="str">
        <f>+'Bil 1,1 budgetgrupp '!D67</f>
        <v>EKO chef</v>
      </c>
      <c r="E33" s="341"/>
      <c r="F33" s="341"/>
      <c r="G33" s="341"/>
      <c r="H33" s="341"/>
      <c r="I33" s="341"/>
      <c r="J33" s="341"/>
      <c r="K33" s="341"/>
      <c r="L33" s="341"/>
      <c r="M33" s="341"/>
      <c r="N33" s="341" t="str">
        <f>+'Bil 1,1 budgetgrupp '!N67</f>
        <v>24/9</v>
      </c>
      <c r="O33" s="422"/>
      <c r="P33" s="422"/>
      <c r="Q33" s="422"/>
      <c r="R33" s="300"/>
    </row>
    <row r="34" spans="1:18" s="220" customFormat="1" x14ac:dyDescent="0.25">
      <c r="B34" s="221"/>
      <c r="C34" s="2"/>
      <c r="D34" s="2"/>
      <c r="E34" s="377"/>
      <c r="F34" s="2"/>
      <c r="G34" s="2"/>
      <c r="H34" s="2"/>
      <c r="I34" s="2"/>
      <c r="J34" s="2"/>
      <c r="K34" s="2"/>
      <c r="L34" s="2"/>
      <c r="M34" s="2"/>
      <c r="N34" s="2"/>
      <c r="O34" s="2"/>
      <c r="P34" s="2"/>
      <c r="Q34" s="2"/>
      <c r="R34" s="300"/>
    </row>
    <row r="35" spans="1:18" s="220" customFormat="1" x14ac:dyDescent="0.25">
      <c r="B35" s="221"/>
      <c r="C35" s="2"/>
      <c r="D35" s="2"/>
      <c r="E35" s="377"/>
      <c r="F35" s="2"/>
      <c r="G35" s="2"/>
      <c r="H35" s="2"/>
      <c r="I35" s="2"/>
      <c r="J35" s="2"/>
      <c r="K35" s="2"/>
      <c r="L35" s="2"/>
      <c r="M35" s="2"/>
      <c r="N35" s="2"/>
      <c r="O35" s="2"/>
      <c r="P35" s="2"/>
      <c r="Q35" s="2"/>
      <c r="R35" s="300"/>
    </row>
    <row r="36" spans="1:18" x14ac:dyDescent="0.25">
      <c r="C36" s="743"/>
      <c r="D36" s="378"/>
      <c r="E36" s="379"/>
    </row>
    <row r="37" spans="1:18" s="215" customFormat="1" x14ac:dyDescent="0.25">
      <c r="A37" s="211"/>
      <c r="B37" s="212"/>
      <c r="C37" s="378"/>
      <c r="D37" s="378"/>
      <c r="E37" s="379"/>
      <c r="R37" s="300"/>
    </row>
    <row r="38" spans="1:18" s="215" customFormat="1" x14ac:dyDescent="0.25">
      <c r="A38" s="211"/>
      <c r="B38" s="212"/>
      <c r="C38" s="378"/>
      <c r="D38" s="378"/>
      <c r="E38" s="379"/>
      <c r="R38" s="300"/>
    </row>
    <row r="39" spans="1:18" s="215" customFormat="1" x14ac:dyDescent="0.25">
      <c r="A39" s="211"/>
      <c r="B39" s="212"/>
      <c r="C39" s="378"/>
      <c r="D39" s="378"/>
      <c r="E39" s="379"/>
      <c r="R39" s="300"/>
    </row>
    <row r="40" spans="1:18" s="215" customFormat="1" x14ac:dyDescent="0.25">
      <c r="A40" s="211"/>
      <c r="B40" s="212"/>
      <c r="C40" s="380"/>
      <c r="D40" s="380"/>
      <c r="E40" s="381"/>
      <c r="R40" s="300"/>
    </row>
    <row r="41" spans="1:18" s="215" customFormat="1" x14ac:dyDescent="0.25">
      <c r="A41" s="211"/>
      <c r="B41" s="212"/>
      <c r="C41" s="380"/>
      <c r="D41" s="380"/>
      <c r="E41" s="382"/>
      <c r="R41" s="300"/>
    </row>
    <row r="42" spans="1:18" s="215" customFormat="1" x14ac:dyDescent="0.25">
      <c r="A42" s="211"/>
      <c r="B42" s="212"/>
      <c r="C42" s="380"/>
      <c r="D42" s="380"/>
      <c r="E42" s="382"/>
      <c r="R42" s="300"/>
    </row>
    <row r="43" spans="1:18" s="215" customFormat="1" x14ac:dyDescent="0.25">
      <c r="A43" s="211"/>
      <c r="B43" s="212"/>
      <c r="C43" s="380"/>
      <c r="D43" s="380"/>
      <c r="E43" s="219"/>
      <c r="R43" s="300"/>
    </row>
  </sheetData>
  <customSheetViews>
    <customSheetView guid="{F60D63BF-56D6-448B-B845-D451B474FE4C}" scale="60" showGridLines="0">
      <selection activeCell="C14" sqref="C14:Q14"/>
      <pageMargins left="0" right="0" top="0" bottom="0" header="0" footer="0"/>
      <pageSetup paperSize="9" scale="55" orientation="landscape" r:id="rId1"/>
    </customSheetView>
    <customSheetView guid="{47BDBE09-379A-4BDC-A9A0-EAE3F6D9E08F}" scale="60" showPageBreaks="1" showGridLines="0">
      <selection activeCell="C14" sqref="C14:Q14"/>
      <pageMargins left="0" right="0" top="0" bottom="0" header="0" footer="0"/>
      <pageSetup paperSize="9" scale="55" orientation="landscape" r:id="rId2"/>
    </customSheetView>
    <customSheetView guid="{DDBC5355-67D5-4453-9390-133C975A34B2}" scale="60" showPageBreaks="1" showGridLines="0">
      <selection activeCell="F26" sqref="F26"/>
      <pageMargins left="0" right="0" top="0" bottom="0" header="0" footer="0"/>
      <pageSetup paperSize="9" scale="55" orientation="landscape" r:id="rId3"/>
    </customSheetView>
  </customSheetViews>
  <mergeCells count="1">
    <mergeCell ref="F5:Q5"/>
  </mergeCells>
  <pageMargins left="0.70866141732283472" right="0.70866141732283472" top="0.74803149606299213" bottom="0.74803149606299213" header="0.31496062992125984" footer="0.31496062992125984"/>
  <pageSetup paperSize="9" scale="55" orientation="landscape" r:id="rId4"/>
  <headerFooter>
    <oddHeader>&amp;L&amp;"Calibri"&amp;10&amp;K000000 Begränsad delning&amp;1#_x000D_</oddHeader>
  </headerFooter>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A257-237E-49AB-8494-D45B2DB27AB8}">
  <sheetPr>
    <tabColor theme="9" tint="0.79998168889431442"/>
    <pageSetUpPr fitToPage="1"/>
  </sheetPr>
  <dimension ref="B1:R35"/>
  <sheetViews>
    <sheetView zoomScaleNormal="100" workbookViewId="0">
      <selection activeCell="G8" sqref="G8"/>
    </sheetView>
  </sheetViews>
  <sheetFormatPr defaultColWidth="9.140625" defaultRowHeight="15.75" x14ac:dyDescent="0.25"/>
  <cols>
    <col min="1" max="1" width="2.42578125" style="17" customWidth="1"/>
    <col min="2" max="2" width="2.5703125" style="14" customWidth="1"/>
    <col min="3" max="3" width="68.42578125" style="14" customWidth="1"/>
    <col min="4" max="4" width="10" style="14" customWidth="1"/>
    <col min="5" max="5" width="31.140625" style="17" customWidth="1"/>
    <col min="6" max="6" width="9.85546875" style="17" customWidth="1"/>
    <col min="7" max="7" width="9.140625" style="756"/>
    <col min="8" max="14" width="9.140625" style="17"/>
    <col min="15" max="15" width="27.28515625" style="17" customWidth="1"/>
    <col min="16" max="16384" width="9.140625" style="17"/>
  </cols>
  <sheetData>
    <row r="1" spans="2:7" x14ac:dyDescent="0.25">
      <c r="B1" s="13" t="s">
        <v>196</v>
      </c>
      <c r="D1" s="15" t="s">
        <v>12</v>
      </c>
      <c r="E1" s="16"/>
      <c r="F1" s="16"/>
    </row>
    <row r="2" spans="2:7" x14ac:dyDescent="0.25">
      <c r="C2" s="30"/>
      <c r="D2" s="18">
        <f>+'Innehåll '!B5</f>
        <v>46079</v>
      </c>
      <c r="E2" s="16"/>
      <c r="F2" s="16"/>
    </row>
    <row r="3" spans="2:7" x14ac:dyDescent="0.25">
      <c r="B3" s="10"/>
      <c r="C3" s="30"/>
      <c r="D3" s="30"/>
      <c r="E3" s="16"/>
      <c r="F3" s="16"/>
    </row>
    <row r="4" spans="2:7" x14ac:dyDescent="0.25">
      <c r="B4" s="10"/>
      <c r="C4" s="30"/>
      <c r="D4" s="30"/>
      <c r="E4" s="16"/>
      <c r="F4" s="16"/>
    </row>
    <row r="5" spans="2:7" x14ac:dyDescent="0.25">
      <c r="B5" s="10"/>
      <c r="C5" s="30"/>
      <c r="E5" s="16"/>
      <c r="F5" s="16"/>
    </row>
    <row r="6" spans="2:7" x14ac:dyDescent="0.25">
      <c r="B6" s="10"/>
      <c r="C6" s="30"/>
      <c r="D6" s="521"/>
      <c r="E6" s="16"/>
      <c r="F6" s="16"/>
      <c r="G6" s="757" t="s">
        <v>197</v>
      </c>
    </row>
    <row r="7" spans="2:7" x14ac:dyDescent="0.25">
      <c r="B7" s="20" t="s">
        <v>198</v>
      </c>
      <c r="C7" s="10" t="s">
        <v>199</v>
      </c>
      <c r="D7" s="754">
        <v>0.61760000000000004</v>
      </c>
      <c r="E7" s="2" t="s">
        <v>887</v>
      </c>
      <c r="F7" s="487"/>
      <c r="G7" s="758">
        <v>0.61599999999999999</v>
      </c>
    </row>
    <row r="8" spans="2:7" x14ac:dyDescent="0.25">
      <c r="B8" s="10"/>
      <c r="C8" s="21" t="s">
        <v>200</v>
      </c>
      <c r="D8" s="486"/>
      <c r="E8" s="16"/>
      <c r="F8" s="16"/>
      <c r="G8" s="759"/>
    </row>
    <row r="9" spans="2:7" x14ac:dyDescent="0.25">
      <c r="B9" s="488"/>
      <c r="C9" s="489" t="s">
        <v>201</v>
      </c>
      <c r="D9" s="952"/>
      <c r="E9" s="38" t="s">
        <v>202</v>
      </c>
      <c r="F9" s="811" t="s">
        <v>203</v>
      </c>
    </row>
    <row r="10" spans="2:7" x14ac:dyDescent="0.25">
      <c r="B10" s="488"/>
      <c r="C10" s="721" t="s">
        <v>728</v>
      </c>
      <c r="D10" s="751">
        <v>0.61760000000000004</v>
      </c>
      <c r="E10" s="38"/>
      <c r="F10" s="811"/>
      <c r="G10" s="758">
        <v>0.61599999999999999</v>
      </c>
    </row>
    <row r="11" spans="2:7" x14ac:dyDescent="0.25">
      <c r="B11" s="488"/>
      <c r="C11" s="721" t="s">
        <v>729</v>
      </c>
      <c r="D11" s="752">
        <v>0.60509999999999997</v>
      </c>
      <c r="E11" s="811" t="s">
        <v>730</v>
      </c>
      <c r="F11" s="4"/>
      <c r="G11" s="758">
        <v>0.60340000000000005</v>
      </c>
    </row>
    <row r="12" spans="2:7" x14ac:dyDescent="0.25">
      <c r="B12" s="488"/>
      <c r="C12" s="721" t="s">
        <v>731</v>
      </c>
      <c r="D12" s="752">
        <v>0.40379999999999999</v>
      </c>
      <c r="E12" s="811" t="s">
        <v>732</v>
      </c>
      <c r="F12" s="38"/>
      <c r="G12" s="760">
        <v>0.40224900000000002</v>
      </c>
    </row>
    <row r="13" spans="2:7" x14ac:dyDescent="0.25">
      <c r="B13" s="488"/>
      <c r="C13" s="489" t="s">
        <v>733</v>
      </c>
      <c r="D13" s="752">
        <v>0.18870000000000001</v>
      </c>
      <c r="E13" s="811" t="s">
        <v>204</v>
      </c>
      <c r="F13" s="38"/>
      <c r="G13" s="760">
        <v>0.18712000000000001</v>
      </c>
    </row>
    <row r="14" spans="2:7" x14ac:dyDescent="0.25">
      <c r="B14" s="30"/>
      <c r="C14" s="489" t="s">
        <v>734</v>
      </c>
      <c r="D14" s="753">
        <v>0.1241</v>
      </c>
      <c r="E14" s="811" t="s">
        <v>735</v>
      </c>
      <c r="F14" s="22"/>
      <c r="G14" s="760">
        <v>0.1241</v>
      </c>
    </row>
    <row r="15" spans="2:7" x14ac:dyDescent="0.25">
      <c r="B15" s="488"/>
      <c r="C15" s="490" t="s">
        <v>205</v>
      </c>
      <c r="D15" s="753">
        <v>2.0539999999999999E-2</v>
      </c>
      <c r="E15" s="811" t="s">
        <v>736</v>
      </c>
      <c r="F15" s="16"/>
      <c r="G15" s="761">
        <v>2.0539999999999999E-2</v>
      </c>
    </row>
    <row r="16" spans="2:7" x14ac:dyDescent="0.25">
      <c r="B16" s="30"/>
      <c r="C16" s="30"/>
      <c r="D16" s="486"/>
      <c r="E16" s="22"/>
      <c r="F16" s="22"/>
      <c r="G16" s="762"/>
    </row>
    <row r="17" spans="2:18" x14ac:dyDescent="0.25">
      <c r="B17" s="30"/>
      <c r="C17" s="30"/>
      <c r="D17" s="486"/>
      <c r="E17" s="22"/>
      <c r="F17" s="22"/>
      <c r="G17" s="762"/>
    </row>
    <row r="18" spans="2:18" s="25" customFormat="1" x14ac:dyDescent="0.25">
      <c r="B18" s="10" t="s">
        <v>198</v>
      </c>
      <c r="C18" s="10" t="s">
        <v>206</v>
      </c>
      <c r="D18" s="23"/>
      <c r="E18" s="24"/>
      <c r="F18" s="24"/>
      <c r="G18" s="763"/>
      <c r="I18" s="17"/>
      <c r="J18" s="17"/>
      <c r="K18" s="17"/>
      <c r="L18" s="17"/>
      <c r="M18" s="17"/>
      <c r="N18" s="17"/>
      <c r="O18" s="17"/>
      <c r="P18" s="17"/>
      <c r="Q18" s="17"/>
      <c r="R18" s="17"/>
    </row>
    <row r="19" spans="2:18" x14ac:dyDescent="0.25">
      <c r="B19" s="30"/>
      <c r="C19" s="30" t="s">
        <v>207</v>
      </c>
      <c r="D19" s="491"/>
      <c r="E19" s="492"/>
      <c r="F19" s="492"/>
      <c r="G19" s="757" t="s">
        <v>888</v>
      </c>
    </row>
    <row r="20" spans="2:18" x14ac:dyDescent="0.25">
      <c r="B20" s="17"/>
      <c r="C20" s="30" t="s">
        <v>737</v>
      </c>
      <c r="D20" s="755">
        <v>3.4000000000000002E-2</v>
      </c>
      <c r="E20" s="493"/>
      <c r="F20" s="493"/>
      <c r="G20" s="1300">
        <v>3.4000000000000002E-2</v>
      </c>
    </row>
    <row r="21" spans="2:18" x14ac:dyDescent="0.25">
      <c r="B21" s="17"/>
      <c r="C21" s="30" t="s">
        <v>738</v>
      </c>
      <c r="D21" s="755">
        <v>0.03</v>
      </c>
      <c r="E21" s="522"/>
      <c r="F21" s="522"/>
      <c r="G21" s="1300">
        <v>0.03</v>
      </c>
    </row>
    <row r="22" spans="2:18" x14ac:dyDescent="0.25">
      <c r="B22" s="17"/>
      <c r="C22" s="21" t="s">
        <v>208</v>
      </c>
      <c r="D22" s="494"/>
      <c r="E22" s="492"/>
      <c r="F22" s="492"/>
      <c r="G22" s="762"/>
    </row>
    <row r="23" spans="2:18" x14ac:dyDescent="0.25">
      <c r="B23" s="17"/>
      <c r="C23" s="27"/>
      <c r="D23" s="495"/>
      <c r="E23" s="492"/>
      <c r="F23" s="492"/>
      <c r="G23" s="762"/>
    </row>
    <row r="24" spans="2:18" x14ac:dyDescent="0.25">
      <c r="B24" s="17"/>
      <c r="C24" s="27"/>
      <c r="D24" s="17"/>
      <c r="E24" s="26"/>
      <c r="F24" s="26"/>
    </row>
    <row r="25" spans="2:18" x14ac:dyDescent="0.25">
      <c r="B25" s="17"/>
      <c r="C25" s="27"/>
      <c r="D25" s="17"/>
      <c r="E25" s="26"/>
      <c r="F25" s="26"/>
    </row>
    <row r="26" spans="2:18" x14ac:dyDescent="0.25">
      <c r="C26" s="27"/>
    </row>
    <row r="27" spans="2:18" x14ac:dyDescent="0.25">
      <c r="B27" s="17"/>
      <c r="C27" s="27"/>
      <c r="D27" s="17"/>
    </row>
    <row r="28" spans="2:18" x14ac:dyDescent="0.25">
      <c r="B28" s="17"/>
      <c r="C28" s="27"/>
      <c r="D28" s="17"/>
    </row>
    <row r="29" spans="2:18" x14ac:dyDescent="0.25">
      <c r="C29" s="28"/>
    </row>
    <row r="30" spans="2:18" x14ac:dyDescent="0.25">
      <c r="G30" s="1305"/>
    </row>
    <row r="31" spans="2:18" x14ac:dyDescent="0.25">
      <c r="G31" s="1305"/>
    </row>
    <row r="32" spans="2:18" x14ac:dyDescent="0.25">
      <c r="G32" s="1305"/>
    </row>
    <row r="33" spans="7:7" x14ac:dyDescent="0.25">
      <c r="G33" s="1305"/>
    </row>
    <row r="34" spans="7:7" x14ac:dyDescent="0.25">
      <c r="G34" s="1305"/>
    </row>
    <row r="35" spans="7:7" x14ac:dyDescent="0.25">
      <c r="G35" s="1305"/>
    </row>
  </sheetData>
  <pageMargins left="0.74803149606299213" right="0.27559055118110237" top="0.59055118110236227" bottom="0.98425196850393704" header="0.51181102362204722" footer="0.51181102362204722"/>
  <pageSetup paperSize="9" orientation="portrait" r:id="rId1"/>
  <headerFooter alignWithMargins="0">
    <oddHeader>&amp;L&amp;"Calibri"&amp;10&amp;K000000 Begränsad delning&amp;1#_x000D_</oddHeader>
    <oddFooter>&amp;L&amp;D&amp;R&amp;A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CB64E-C2CB-4549-B151-0328E6E00E48}">
  <sheetPr>
    <pageSetUpPr fitToPage="1"/>
  </sheetPr>
  <dimension ref="A1:Z68"/>
  <sheetViews>
    <sheetView showGridLines="0" zoomScaleNormal="100" workbookViewId="0">
      <pane ySplit="22" topLeftCell="A23" activePane="bottomLeft" state="frozen"/>
      <selection pane="bottomLeft" activeCell="L4" sqref="L4"/>
    </sheetView>
  </sheetViews>
  <sheetFormatPr defaultColWidth="9.140625" defaultRowHeight="12.75" x14ac:dyDescent="0.2"/>
  <cols>
    <col min="1" max="1" width="22.7109375" style="693" customWidth="1"/>
    <col min="2" max="2" width="12.140625" style="693" customWidth="1"/>
    <col min="3" max="3" width="9" style="693" bestFit="1" customWidth="1"/>
    <col min="4" max="4" width="9.28515625" style="693" bestFit="1" customWidth="1"/>
    <col min="5" max="5" width="10.7109375" style="693" bestFit="1" customWidth="1"/>
    <col min="6" max="6" width="7.28515625" style="693" bestFit="1" customWidth="1"/>
    <col min="7" max="7" width="9.28515625" style="693" bestFit="1" customWidth="1"/>
    <col min="8" max="8" width="10.5703125" style="693" customWidth="1"/>
    <col min="9" max="9" width="11.7109375" style="693" bestFit="1" customWidth="1"/>
    <col min="10" max="10" width="11.85546875" style="693" bestFit="1" customWidth="1"/>
    <col min="11" max="11" width="12.28515625" style="693" bestFit="1" customWidth="1"/>
    <col min="12" max="12" width="10.7109375" style="693" customWidth="1"/>
    <col min="13" max="13" width="12" style="693" customWidth="1"/>
    <col min="14" max="14" width="17" style="693" customWidth="1"/>
    <col min="15" max="15" width="5.42578125" style="693" customWidth="1"/>
    <col min="16" max="18" width="11.140625" style="693" hidden="1" customWidth="1"/>
    <col min="19" max="19" width="10.85546875" style="693" hidden="1" customWidth="1"/>
    <col min="20" max="20" width="10.5703125" style="693" hidden="1" customWidth="1"/>
    <col min="21" max="21" width="11.140625" style="693" hidden="1" customWidth="1"/>
    <col min="22" max="22" width="3.28515625" style="693" hidden="1" customWidth="1"/>
    <col min="23" max="23" width="10.42578125" style="693" hidden="1" customWidth="1"/>
    <col min="24" max="24" width="10" style="693" hidden="1" customWidth="1"/>
    <col min="25" max="25" width="13.85546875" style="693" bestFit="1" customWidth="1"/>
    <col min="26" max="16384" width="9.140625" style="693"/>
  </cols>
  <sheetData>
    <row r="1" spans="1:14" customFormat="1" x14ac:dyDescent="0.2">
      <c r="A1" s="836" t="s">
        <v>747</v>
      </c>
      <c r="L1" t="s">
        <v>209</v>
      </c>
    </row>
    <row r="2" spans="1:14" customFormat="1" x14ac:dyDescent="0.2">
      <c r="A2" s="836" t="s">
        <v>210</v>
      </c>
      <c r="B2" s="837"/>
      <c r="C2" s="837"/>
      <c r="D2" s="837"/>
      <c r="E2" s="837"/>
      <c r="F2" s="837"/>
      <c r="G2" s="837"/>
      <c r="H2" s="837"/>
      <c r="I2" s="837"/>
      <c r="J2" s="837"/>
      <c r="K2" s="837"/>
      <c r="L2" s="838">
        <f>+'Innehåll '!B5</f>
        <v>46079</v>
      </c>
    </row>
    <row r="3" spans="1:14" customFormat="1" x14ac:dyDescent="0.2">
      <c r="A3" s="837" t="s">
        <v>211</v>
      </c>
      <c r="B3" s="837"/>
      <c r="C3" s="837"/>
      <c r="D3" s="837"/>
      <c r="E3" s="837"/>
      <c r="F3" s="837"/>
      <c r="G3" s="837"/>
      <c r="H3" s="837"/>
      <c r="I3" s="837"/>
      <c r="J3" s="837"/>
      <c r="K3" s="837"/>
      <c r="L3" s="1221" t="s">
        <v>895</v>
      </c>
    </row>
    <row r="4" spans="1:14" customFormat="1" x14ac:dyDescent="0.2">
      <c r="A4" s="837" t="s">
        <v>212</v>
      </c>
      <c r="B4" s="837"/>
      <c r="C4" s="837"/>
      <c r="D4" s="837"/>
      <c r="E4" s="837"/>
      <c r="F4" s="837"/>
      <c r="G4" s="837"/>
      <c r="H4" s="837"/>
      <c r="I4" s="837"/>
      <c r="J4" s="837"/>
      <c r="K4" s="837"/>
      <c r="L4" s="837"/>
    </row>
    <row r="5" spans="1:14" customFormat="1" x14ac:dyDescent="0.2">
      <c r="A5" s="837" t="s">
        <v>213</v>
      </c>
      <c r="B5" s="837"/>
      <c r="C5" s="837"/>
      <c r="D5" s="837"/>
      <c r="E5" s="837"/>
      <c r="F5" s="837"/>
      <c r="G5" s="837"/>
      <c r="H5" s="837"/>
      <c r="I5" s="837"/>
      <c r="J5" s="837"/>
      <c r="K5" s="837"/>
      <c r="L5" s="837"/>
    </row>
    <row r="6" spans="1:14" customFormat="1" x14ac:dyDescent="0.2">
      <c r="A6" s="837" t="s">
        <v>214</v>
      </c>
      <c r="B6" s="837"/>
      <c r="C6" s="837"/>
      <c r="D6" s="837"/>
      <c r="E6" s="837"/>
      <c r="F6" s="837"/>
      <c r="G6" s="837"/>
      <c r="H6" s="837"/>
      <c r="I6" s="837"/>
      <c r="J6" s="837"/>
      <c r="K6" s="837"/>
      <c r="L6" s="837"/>
    </row>
    <row r="7" spans="1:14" customFormat="1" x14ac:dyDescent="0.2">
      <c r="A7" s="837"/>
      <c r="B7" s="837"/>
      <c r="C7" s="837"/>
      <c r="D7" s="837"/>
      <c r="E7" s="837"/>
      <c r="F7" s="837"/>
      <c r="G7" s="837"/>
      <c r="H7" s="837"/>
      <c r="I7" s="837"/>
      <c r="J7" s="837"/>
      <c r="K7" s="837"/>
      <c r="L7" s="837"/>
    </row>
    <row r="8" spans="1:14" customFormat="1" x14ac:dyDescent="0.2">
      <c r="A8" s="837" t="s">
        <v>215</v>
      </c>
      <c r="B8" s="953">
        <v>2720</v>
      </c>
      <c r="C8" s="837" t="s">
        <v>216</v>
      </c>
      <c r="D8" s="837"/>
      <c r="E8" s="837"/>
      <c r="F8" s="837"/>
      <c r="G8" s="837"/>
      <c r="H8" s="837"/>
      <c r="I8" s="837"/>
      <c r="J8" s="837"/>
      <c r="K8" s="837"/>
      <c r="L8" s="837"/>
    </row>
    <row r="9" spans="1:14" customFormat="1" x14ac:dyDescent="0.2">
      <c r="A9" s="837"/>
      <c r="B9" s="837"/>
      <c r="C9" s="837"/>
      <c r="D9" s="837"/>
      <c r="E9" s="837"/>
      <c r="F9" s="837"/>
      <c r="G9" s="837"/>
      <c r="H9" s="837"/>
      <c r="I9" s="837"/>
      <c r="J9" s="837"/>
      <c r="K9" s="837"/>
      <c r="L9" s="837"/>
    </row>
    <row r="10" spans="1:14" customFormat="1" x14ac:dyDescent="0.2">
      <c r="A10" s="837" t="s">
        <v>217</v>
      </c>
      <c r="B10" s="837"/>
      <c r="C10" s="837"/>
      <c r="D10" s="837"/>
      <c r="E10" s="837"/>
      <c r="F10" s="837"/>
      <c r="G10" s="837"/>
      <c r="H10" s="837"/>
      <c r="I10" s="837"/>
      <c r="J10" s="837"/>
      <c r="K10" s="837"/>
      <c r="L10" s="837"/>
    </row>
    <row r="11" spans="1:14" customFormat="1" x14ac:dyDescent="0.2">
      <c r="A11" s="837" t="s">
        <v>218</v>
      </c>
      <c r="B11" s="837"/>
      <c r="C11" s="837"/>
      <c r="D11" s="837"/>
      <c r="E11" s="837"/>
      <c r="F11" s="837"/>
      <c r="G11" s="837"/>
      <c r="H11" s="837"/>
      <c r="I11" s="837"/>
      <c r="J11" s="837"/>
      <c r="K11" s="837"/>
      <c r="L11" s="837"/>
    </row>
    <row r="12" spans="1:14" customFormat="1" x14ac:dyDescent="0.2">
      <c r="A12" s="837" t="s">
        <v>739</v>
      </c>
      <c r="B12" s="837"/>
      <c r="C12" s="954">
        <v>250925</v>
      </c>
      <c r="D12" s="837"/>
      <c r="E12" s="837"/>
      <c r="F12" s="837"/>
      <c r="G12" s="837"/>
      <c r="H12" s="837"/>
      <c r="I12" s="837"/>
      <c r="J12" s="837"/>
      <c r="K12" s="837"/>
      <c r="L12" s="837"/>
    </row>
    <row r="13" spans="1:14" customFormat="1" x14ac:dyDescent="0.2">
      <c r="A13" s="837" t="s">
        <v>219</v>
      </c>
      <c r="B13" s="837"/>
      <c r="C13" s="837"/>
      <c r="D13" s="837"/>
      <c r="E13" s="837"/>
      <c r="F13" s="837"/>
      <c r="G13" s="837"/>
      <c r="H13" s="837"/>
      <c r="I13" s="837"/>
      <c r="J13" s="837"/>
      <c r="K13" s="837"/>
      <c r="L13" s="837"/>
    </row>
    <row r="14" spans="1:14" customFormat="1" x14ac:dyDescent="0.2">
      <c r="A14" s="837" t="s">
        <v>220</v>
      </c>
      <c r="B14" s="837"/>
      <c r="C14" s="837"/>
      <c r="D14" s="837"/>
      <c r="E14" s="837"/>
      <c r="F14" s="837"/>
      <c r="G14" s="837"/>
      <c r="H14" s="837"/>
      <c r="I14" s="837"/>
      <c r="J14" s="837"/>
      <c r="K14" s="837"/>
      <c r="L14" s="837"/>
    </row>
    <row r="15" spans="1:14" customFormat="1" x14ac:dyDescent="0.2">
      <c r="A15" s="837" t="s">
        <v>221</v>
      </c>
      <c r="B15" s="837"/>
      <c r="C15" s="837"/>
      <c r="D15" s="837"/>
      <c r="E15" s="837"/>
      <c r="F15" s="837"/>
      <c r="G15" s="837"/>
      <c r="H15" s="837"/>
      <c r="I15" s="837"/>
      <c r="J15" s="837"/>
      <c r="K15" s="837"/>
      <c r="L15" s="693"/>
      <c r="M15" s="976"/>
      <c r="N15" s="976"/>
    </row>
    <row r="16" spans="1:14" customFormat="1" x14ac:dyDescent="0.2">
      <c r="A16" s="837" t="s">
        <v>222</v>
      </c>
      <c r="B16" s="837"/>
      <c r="C16" s="837"/>
      <c r="D16" s="837"/>
      <c r="E16" s="837"/>
      <c r="F16" s="837"/>
      <c r="G16" s="837"/>
      <c r="H16" s="837"/>
      <c r="I16" s="837"/>
      <c r="J16" s="837"/>
      <c r="K16" s="837"/>
      <c r="L16" s="837"/>
    </row>
    <row r="17" spans="1:24" ht="9" customHeight="1" thickBot="1" x14ac:dyDescent="0.25"/>
    <row r="18" spans="1:24" ht="15.75" x14ac:dyDescent="0.25">
      <c r="A18" s="955" t="s">
        <v>740</v>
      </c>
      <c r="B18" s="956"/>
      <c r="C18" s="956"/>
      <c r="D18" s="956"/>
      <c r="E18" s="957"/>
      <c r="F18" s="958"/>
      <c r="G18" s="958"/>
      <c r="H18" s="958"/>
      <c r="I18" s="958"/>
      <c r="J18" s="959"/>
      <c r="K18" s="958"/>
      <c r="L18" s="958"/>
      <c r="M18" s="958"/>
      <c r="N18" s="960"/>
    </row>
    <row r="19" spans="1:24" ht="16.5" thickBot="1" x14ac:dyDescent="0.3">
      <c r="A19" s="961" t="s">
        <v>741</v>
      </c>
      <c r="B19" s="962"/>
      <c r="C19" s="962"/>
      <c r="D19" s="962"/>
      <c r="E19" s="963"/>
      <c r="F19" s="964"/>
      <c r="G19" s="964"/>
      <c r="H19" s="964"/>
      <c r="I19" s="964"/>
      <c r="J19" s="965"/>
      <c r="K19" s="964"/>
      <c r="L19" s="964"/>
      <c r="M19" s="964"/>
      <c r="N19" s="966"/>
    </row>
    <row r="20" spans="1:24" ht="13.5" customHeight="1" thickTop="1" x14ac:dyDescent="0.2">
      <c r="A20" s="1340" t="s">
        <v>106</v>
      </c>
      <c r="B20" s="842" t="s">
        <v>223</v>
      </c>
      <c r="C20" s="842" t="s">
        <v>224</v>
      </c>
      <c r="D20" s="842" t="s">
        <v>224</v>
      </c>
      <c r="E20" s="842" t="s">
        <v>225</v>
      </c>
      <c r="F20" s="842" t="s">
        <v>226</v>
      </c>
      <c r="G20" s="842" t="s">
        <v>226</v>
      </c>
      <c r="H20" s="843" t="s">
        <v>227</v>
      </c>
      <c r="I20" s="843" t="s">
        <v>227</v>
      </c>
      <c r="J20" s="843" t="s">
        <v>228</v>
      </c>
      <c r="K20" s="843" t="s">
        <v>229</v>
      </c>
      <c r="L20" s="844" t="s">
        <v>230</v>
      </c>
      <c r="M20" s="843" t="s">
        <v>231</v>
      </c>
      <c r="N20" s="845" t="s">
        <v>231</v>
      </c>
      <c r="P20" s="693" t="s">
        <v>232</v>
      </c>
    </row>
    <row r="21" spans="1:24" x14ac:dyDescent="0.2">
      <c r="A21" s="1341"/>
      <c r="B21" s="846" t="s">
        <v>233</v>
      </c>
      <c r="C21" s="846" t="s">
        <v>234</v>
      </c>
      <c r="D21" s="846" t="s">
        <v>235</v>
      </c>
      <c r="E21" s="846" t="s">
        <v>236</v>
      </c>
      <c r="F21" s="846" t="s">
        <v>234</v>
      </c>
      <c r="G21" s="846" t="s">
        <v>235</v>
      </c>
      <c r="H21" s="847" t="s">
        <v>237</v>
      </c>
      <c r="I21" s="847" t="s">
        <v>238</v>
      </c>
      <c r="J21" s="847" t="s">
        <v>239</v>
      </c>
      <c r="K21" s="847" t="s">
        <v>240</v>
      </c>
      <c r="L21" s="846" t="s">
        <v>241</v>
      </c>
      <c r="M21" s="847" t="s">
        <v>742</v>
      </c>
      <c r="N21" s="848" t="s">
        <v>242</v>
      </c>
      <c r="W21" s="693" t="s">
        <v>243</v>
      </c>
    </row>
    <row r="22" spans="1:24" x14ac:dyDescent="0.2">
      <c r="A22" s="1342"/>
      <c r="B22" s="849"/>
      <c r="C22" s="849"/>
      <c r="D22" s="849"/>
      <c r="E22" s="850">
        <v>1.4</v>
      </c>
      <c r="F22" s="851">
        <v>2720</v>
      </c>
      <c r="G22" s="851">
        <v>2720</v>
      </c>
      <c r="H22" s="852" t="s">
        <v>244</v>
      </c>
      <c r="I22" s="852" t="s">
        <v>245</v>
      </c>
      <c r="J22" s="853" t="s">
        <v>246</v>
      </c>
      <c r="K22" s="853" t="s">
        <v>247</v>
      </c>
      <c r="L22" s="849" t="s">
        <v>106</v>
      </c>
      <c r="M22" s="853" t="s">
        <v>248</v>
      </c>
      <c r="N22" s="854" t="s">
        <v>249</v>
      </c>
      <c r="P22" s="852" t="s">
        <v>244</v>
      </c>
      <c r="Q22" s="852" t="s">
        <v>245</v>
      </c>
      <c r="R22" s="855" t="s">
        <v>246</v>
      </c>
      <c r="S22" s="853" t="s">
        <v>247</v>
      </c>
      <c r="T22" s="856" t="s">
        <v>250</v>
      </c>
      <c r="U22" s="856" t="s">
        <v>251</v>
      </c>
      <c r="W22" s="857" t="s">
        <v>246</v>
      </c>
      <c r="X22" s="858" t="s">
        <v>247</v>
      </c>
    </row>
    <row r="23" spans="1:24" s="100" customFormat="1" ht="11.25" x14ac:dyDescent="0.2">
      <c r="A23" s="859" t="s">
        <v>252</v>
      </c>
      <c r="B23" s="860"/>
      <c r="C23" s="860"/>
      <c r="D23" s="860"/>
      <c r="E23" s="861" t="s">
        <v>106</v>
      </c>
      <c r="F23" s="862" t="s">
        <v>106</v>
      </c>
      <c r="G23" s="862"/>
      <c r="H23" s="862"/>
      <c r="I23" s="862"/>
      <c r="J23" s="860"/>
      <c r="K23" s="860"/>
      <c r="L23" s="860"/>
      <c r="M23" s="64"/>
      <c r="N23" s="863"/>
    </row>
    <row r="24" spans="1:24" s="100" customFormat="1" ht="11.25" x14ac:dyDescent="0.2">
      <c r="A24" s="864" t="s">
        <v>148</v>
      </c>
      <c r="B24" s="865"/>
      <c r="C24" s="865"/>
      <c r="D24" s="865"/>
      <c r="E24" s="866"/>
      <c r="F24" s="865"/>
      <c r="G24" s="865"/>
      <c r="H24" s="865"/>
      <c r="I24" s="865"/>
      <c r="J24" s="867"/>
      <c r="K24" s="865"/>
      <c r="L24" s="865"/>
      <c r="M24" s="865"/>
      <c r="N24" s="868"/>
    </row>
    <row r="25" spans="1:24" s="100" customFormat="1" ht="11.25" x14ac:dyDescent="0.2">
      <c r="A25" s="869" t="s">
        <v>253</v>
      </c>
      <c r="B25" s="870">
        <f>C25+D25</f>
        <v>726.8</v>
      </c>
      <c r="C25" s="871">
        <v>726.8</v>
      </c>
      <c r="D25" s="871">
        <v>0</v>
      </c>
      <c r="E25" s="872">
        <f t="shared" ref="E25:E32" si="0">$E$22</f>
        <v>1.4</v>
      </c>
      <c r="F25" s="870">
        <f>+C25*E25</f>
        <v>1017.5199999999999</v>
      </c>
      <c r="G25" s="870">
        <f>+D25*E25</f>
        <v>0</v>
      </c>
      <c r="H25" s="873">
        <f t="shared" ref="H25:H30" si="1">SUM(F25*$F$22)</f>
        <v>2767654.3999999994</v>
      </c>
      <c r="I25" s="873">
        <f t="shared" ref="I25:I30" si="2">SUM(G25*$G$22)</f>
        <v>0</v>
      </c>
      <c r="J25" s="874">
        <f>$J$58*W25</f>
        <v>244022.2819959847</v>
      </c>
      <c r="K25" s="875"/>
      <c r="L25" s="876"/>
      <c r="M25" s="873">
        <f>SUM(H25+I25+J25+K25+L25)</f>
        <v>3011676.6819959842</v>
      </c>
      <c r="N25" s="877">
        <f t="shared" ref="N25:N30" si="3">SUM(M25)/1000</f>
        <v>3011.6766819959844</v>
      </c>
      <c r="P25" s="694">
        <f>H25</f>
        <v>2767654.3999999994</v>
      </c>
      <c r="Q25" s="694">
        <f>I25</f>
        <v>0</v>
      </c>
      <c r="R25" s="694">
        <f>J25</f>
        <v>244022.2819959847</v>
      </c>
      <c r="S25" s="694">
        <f t="shared" ref="S25:S30" si="4">X25*$S$57</f>
        <v>0</v>
      </c>
      <c r="T25" s="694">
        <v>0</v>
      </c>
      <c r="U25" s="694">
        <f>SUM(P25:T25)</f>
        <v>3011676.6819959842</v>
      </c>
      <c r="W25" s="878">
        <f>'[1]Fördelning bokn bara enl utfall'!E20</f>
        <v>8.8695319819779676E-3</v>
      </c>
      <c r="X25" s="879"/>
    </row>
    <row r="26" spans="1:24" s="100" customFormat="1" ht="11.25" x14ac:dyDescent="0.2">
      <c r="A26" s="880" t="s">
        <v>254</v>
      </c>
      <c r="B26" s="870">
        <f t="shared" ref="B26:B30" si="5">C26+D26</f>
        <v>1764.8</v>
      </c>
      <c r="C26" s="871">
        <v>1764.8</v>
      </c>
      <c r="D26" s="871">
        <v>0</v>
      </c>
      <c r="E26" s="872">
        <f t="shared" si="0"/>
        <v>1.4</v>
      </c>
      <c r="F26" s="870">
        <f t="shared" ref="F26:F30" si="6">+C26*E26</f>
        <v>2470.7199999999998</v>
      </c>
      <c r="G26" s="870">
        <f t="shared" ref="G26:G30" si="7">+D26*E26</f>
        <v>0</v>
      </c>
      <c r="H26" s="873">
        <f t="shared" si="1"/>
        <v>6720358.3999999994</v>
      </c>
      <c r="I26" s="873">
        <f t="shared" si="2"/>
        <v>0</v>
      </c>
      <c r="J26" s="874">
        <f>$J$58*W26</f>
        <v>3418808.4447691366</v>
      </c>
      <c r="K26" s="881">
        <f>S26</f>
        <v>510645.29788749112</v>
      </c>
      <c r="L26" s="876"/>
      <c r="M26" s="873">
        <f t="shared" ref="M26:M30" si="8">SUM(H26+I26+J26+K26+L26)</f>
        <v>10649812.142656626</v>
      </c>
      <c r="N26" s="877">
        <f t="shared" si="3"/>
        <v>10649.812142656627</v>
      </c>
      <c r="P26" s="694">
        <f>H26+H27</f>
        <v>6982566.3999999994</v>
      </c>
      <c r="Q26" s="694">
        <f>I26+I27</f>
        <v>206176</v>
      </c>
      <c r="R26" s="694">
        <f t="shared" ref="R26:R30" si="9">J26</f>
        <v>3418808.4447691366</v>
      </c>
      <c r="S26" s="694">
        <f t="shared" si="4"/>
        <v>510645.29788749112</v>
      </c>
      <c r="T26" s="694">
        <v>0</v>
      </c>
      <c r="U26" s="694">
        <f t="shared" ref="U26:U34" si="10">SUM(P26:T26)</f>
        <v>11118196.142656626</v>
      </c>
      <c r="W26" s="878">
        <f>'[1]Fördelning bokn bara enl utfall'!E25</f>
        <v>0.12426418847126089</v>
      </c>
      <c r="X26" s="839">
        <f>'[1]Grupprum 2026'!X11</f>
        <v>0.12224068359838595</v>
      </c>
    </row>
    <row r="27" spans="1:24" s="100" customFormat="1" ht="11.25" x14ac:dyDescent="0.2">
      <c r="A27" s="882" t="s">
        <v>255</v>
      </c>
      <c r="B27" s="870">
        <f t="shared" si="5"/>
        <v>172.2</v>
      </c>
      <c r="C27" s="871">
        <v>96.4</v>
      </c>
      <c r="D27" s="871">
        <v>75.8</v>
      </c>
      <c r="E27" s="872">
        <v>1</v>
      </c>
      <c r="F27" s="870">
        <f t="shared" si="6"/>
        <v>96.4</v>
      </c>
      <c r="G27" s="870">
        <f t="shared" si="7"/>
        <v>75.8</v>
      </c>
      <c r="H27" s="873">
        <f t="shared" si="1"/>
        <v>262208</v>
      </c>
      <c r="I27" s="873">
        <f t="shared" si="2"/>
        <v>206176</v>
      </c>
      <c r="J27" s="874">
        <f>$J$58*W27</f>
        <v>0</v>
      </c>
      <c r="K27" s="881">
        <f t="shared" ref="K27:K30" si="11">S27</f>
        <v>0</v>
      </c>
      <c r="L27" s="876"/>
      <c r="M27" s="873">
        <f t="shared" si="8"/>
        <v>468384</v>
      </c>
      <c r="N27" s="877">
        <f t="shared" si="3"/>
        <v>468.38400000000001</v>
      </c>
      <c r="P27" s="694"/>
      <c r="Q27" s="694"/>
      <c r="R27" s="694"/>
      <c r="S27" s="694">
        <f t="shared" si="4"/>
        <v>0</v>
      </c>
      <c r="T27" s="694"/>
      <c r="U27" s="694"/>
      <c r="W27" s="878"/>
      <c r="X27" s="839"/>
    </row>
    <row r="28" spans="1:24" s="706" customFormat="1" ht="11.25" hidden="1" x14ac:dyDescent="0.2">
      <c r="P28" s="967">
        <f>H31</f>
        <v>4346070.3999999994</v>
      </c>
      <c r="Q28" s="967">
        <f>I31</f>
        <v>2433692.7999999998</v>
      </c>
      <c r="R28" s="967">
        <f>J31</f>
        <v>2913719.6290809345</v>
      </c>
      <c r="S28" s="967">
        <f t="shared" si="4"/>
        <v>687140.17754569184</v>
      </c>
      <c r="T28" s="967">
        <v>0</v>
      </c>
      <c r="U28" s="967">
        <f t="shared" si="10"/>
        <v>10380623.006626625</v>
      </c>
      <c r="W28" s="968">
        <f>'[1]Fördelning bokn bara enl utfall'!E21</f>
        <v>0.10590561331229405</v>
      </c>
      <c r="X28" s="969">
        <f>'[1]Grupprum 2026'!X8</f>
        <v>0.16449086161879894</v>
      </c>
    </row>
    <row r="29" spans="1:24" s="100" customFormat="1" ht="11.25" x14ac:dyDescent="0.2">
      <c r="A29" s="880" t="s">
        <v>257</v>
      </c>
      <c r="B29" s="870">
        <f t="shared" si="5"/>
        <v>1225.2</v>
      </c>
      <c r="C29" s="871">
        <v>1225.2</v>
      </c>
      <c r="D29" s="871">
        <v>0</v>
      </c>
      <c r="E29" s="872">
        <f t="shared" si="0"/>
        <v>1.4</v>
      </c>
      <c r="F29" s="870">
        <f t="shared" si="6"/>
        <v>1715.28</v>
      </c>
      <c r="G29" s="870">
        <f t="shared" si="7"/>
        <v>0</v>
      </c>
      <c r="H29" s="873">
        <f t="shared" si="1"/>
        <v>4665561.5999999996</v>
      </c>
      <c r="I29" s="873">
        <f>SUM(G29*$G$22)</f>
        <v>0</v>
      </c>
      <c r="J29" s="874">
        <f>$J$58*W29</f>
        <v>2743182.8608162841</v>
      </c>
      <c r="K29" s="881">
        <f t="shared" si="11"/>
        <v>436279.47780678846</v>
      </c>
      <c r="L29" s="876"/>
      <c r="M29" s="873">
        <f t="shared" si="8"/>
        <v>7845023.9386230726</v>
      </c>
      <c r="N29" s="877">
        <f t="shared" si="3"/>
        <v>7845.0239386230724</v>
      </c>
      <c r="P29" s="694">
        <f t="shared" ref="P29:Q30" si="12">H29</f>
        <v>4665561.5999999996</v>
      </c>
      <c r="Q29" s="694">
        <f t="shared" si="12"/>
        <v>0</v>
      </c>
      <c r="R29" s="694">
        <f t="shared" si="9"/>
        <v>2743182.8608162841</v>
      </c>
      <c r="S29" s="694">
        <f t="shared" si="4"/>
        <v>436279.47780678846</v>
      </c>
      <c r="T29" s="694">
        <v>0</v>
      </c>
      <c r="U29" s="694">
        <f t="shared" si="10"/>
        <v>7845023.9386230726</v>
      </c>
      <c r="W29" s="878">
        <f>'[1]Fördelning bokn bara enl utfall'!E24</f>
        <v>9.9707075589204608E-2</v>
      </c>
      <c r="X29" s="839">
        <f>'[1]Grupprum 2026'!X10</f>
        <v>0.10443864229765012</v>
      </c>
    </row>
    <row r="30" spans="1:24" s="100" customFormat="1" ht="11.25" x14ac:dyDescent="0.2">
      <c r="A30" s="880" t="s">
        <v>258</v>
      </c>
      <c r="B30" s="870">
        <f t="shared" si="5"/>
        <v>3262.3999999999996</v>
      </c>
      <c r="C30" s="871">
        <v>1815.1</v>
      </c>
      <c r="D30" s="871">
        <f>1521.1-73.8</f>
        <v>1447.3</v>
      </c>
      <c r="E30" s="872">
        <f t="shared" si="0"/>
        <v>1.4</v>
      </c>
      <c r="F30" s="870">
        <f t="shared" si="6"/>
        <v>2541.14</v>
      </c>
      <c r="G30" s="870">
        <f t="shared" si="7"/>
        <v>2026.2199999999998</v>
      </c>
      <c r="H30" s="873">
        <f t="shared" si="1"/>
        <v>6911900.7999999998</v>
      </c>
      <c r="I30" s="873">
        <f t="shared" si="2"/>
        <v>5511318.3999999994</v>
      </c>
      <c r="J30" s="874">
        <f>$J$58*W30</f>
        <v>2963754.8312138468</v>
      </c>
      <c r="K30" s="881">
        <f t="shared" si="11"/>
        <v>696064.07595537615</v>
      </c>
      <c r="L30" s="876"/>
      <c r="M30" s="873">
        <f t="shared" si="8"/>
        <v>16083038.107169222</v>
      </c>
      <c r="N30" s="877">
        <f t="shared" si="3"/>
        <v>16083.038107169223</v>
      </c>
      <c r="P30" s="694">
        <f t="shared" si="12"/>
        <v>6911900.7999999998</v>
      </c>
      <c r="Q30" s="694">
        <f t="shared" si="12"/>
        <v>5511318.3999999994</v>
      </c>
      <c r="R30" s="694">
        <f t="shared" si="9"/>
        <v>2963754.8312138468</v>
      </c>
      <c r="S30" s="694">
        <f t="shared" si="4"/>
        <v>696064.07595537615</v>
      </c>
      <c r="T30" s="694">
        <v>0</v>
      </c>
      <c r="U30" s="694">
        <f t="shared" si="10"/>
        <v>16083038.107169222</v>
      </c>
      <c r="W30" s="878">
        <f>'[1]Fördelning bokn bara enl utfall'!E27</f>
        <v>0.10772425389672192</v>
      </c>
      <c r="X30" s="839">
        <f>'[1]Grupprum 2026'!X12</f>
        <v>0.16662710657488725</v>
      </c>
    </row>
    <row r="31" spans="1:24" s="1231" customFormat="1" ht="9" x14ac:dyDescent="0.15">
      <c r="A31" s="1222" t="s">
        <v>256</v>
      </c>
      <c r="B31" s="1223">
        <f>C31+D31</f>
        <v>1780.4</v>
      </c>
      <c r="C31" s="1224">
        <v>1141.3</v>
      </c>
      <c r="D31" s="1224">
        <v>639.1</v>
      </c>
      <c r="E31" s="1225">
        <f t="shared" si="0"/>
        <v>1.4</v>
      </c>
      <c r="F31" s="1223">
        <f>+C31*E31</f>
        <v>1597.82</v>
      </c>
      <c r="G31" s="1223">
        <f>+D31*E31</f>
        <v>894.74</v>
      </c>
      <c r="H31" s="1226">
        <f>SUM(F31*$F$22)</f>
        <v>4346070.3999999994</v>
      </c>
      <c r="I31" s="1226">
        <f>SUM(G31*$G$22)</f>
        <v>2433692.7999999998</v>
      </c>
      <c r="J31" s="1227">
        <f>$J$58*W28</f>
        <v>2913719.6290809345</v>
      </c>
      <c r="K31" s="1228">
        <f>S28</f>
        <v>687140.17754569184</v>
      </c>
      <c r="L31" s="1229"/>
      <c r="M31" s="1226">
        <f>SUM(H31+I31+J31+K31+L31)</f>
        <v>10380623.006626625</v>
      </c>
      <c r="N31" s="1230">
        <f>SUM(M31)/1000</f>
        <v>10380.623006626625</v>
      </c>
      <c r="O31" s="1231" t="s">
        <v>743</v>
      </c>
      <c r="P31" s="709"/>
      <c r="Q31" s="709"/>
      <c r="R31" s="709"/>
      <c r="S31" s="709"/>
      <c r="T31" s="709"/>
      <c r="U31" s="709"/>
      <c r="W31" s="1232"/>
      <c r="X31" s="1233"/>
    </row>
    <row r="32" spans="1:24" s="1231" customFormat="1" ht="9" x14ac:dyDescent="0.15">
      <c r="A32" s="1234" t="s">
        <v>259</v>
      </c>
      <c r="B32" s="1223">
        <f>C32+D32</f>
        <v>1259.5</v>
      </c>
      <c r="C32" s="1224">
        <v>1022.3</v>
      </c>
      <c r="D32" s="1224">
        <v>237.2</v>
      </c>
      <c r="E32" s="1225">
        <f t="shared" si="0"/>
        <v>1.4</v>
      </c>
      <c r="F32" s="1223">
        <f>+C32*E32</f>
        <v>1431.2199999999998</v>
      </c>
      <c r="G32" s="1223">
        <f>+D32*E32</f>
        <v>332.08</v>
      </c>
      <c r="H32" s="1226">
        <f>SUM(F32*$F$22)</f>
        <v>3892918.3999999994</v>
      </c>
      <c r="I32" s="1226">
        <f>SUM(G32*$G$22)</f>
        <v>903257.59999999998</v>
      </c>
      <c r="J32" s="1227">
        <f>$J$58*W32</f>
        <v>3866209.0658298861</v>
      </c>
      <c r="K32" s="1228">
        <f>S32</f>
        <v>577078.76382625208</v>
      </c>
      <c r="L32" s="1229"/>
      <c r="M32" s="1226">
        <f>SUM(H32+I32+J32+K32+L32)</f>
        <v>9239463.8296561372</v>
      </c>
      <c r="N32" s="1230">
        <f>SUM(M32)/1000</f>
        <v>9239.463829656137</v>
      </c>
      <c r="O32" s="1231" t="s">
        <v>743</v>
      </c>
      <c r="P32" s="709">
        <f>H32</f>
        <v>3892918.3999999994</v>
      </c>
      <c r="Q32" s="709">
        <f>I32</f>
        <v>903257.59999999998</v>
      </c>
      <c r="R32" s="709">
        <f>J32</f>
        <v>3866209.0658298861</v>
      </c>
      <c r="S32" s="709">
        <f>X32*$S$57</f>
        <v>577078.76382625208</v>
      </c>
      <c r="T32" s="709">
        <v>0</v>
      </c>
      <c r="U32" s="709">
        <f t="shared" si="10"/>
        <v>9239463.8296561372</v>
      </c>
      <c r="W32" s="1232">
        <f>'[1]Fördelning bokn bara enl utfall'!E26</f>
        <v>0.14052595803097848</v>
      </c>
      <c r="X32" s="1233">
        <f>'[1]Grupprum 2026'!X9</f>
        <v>0.13814384049370995</v>
      </c>
    </row>
    <row r="33" spans="1:26" s="100" customFormat="1" ht="11.25" x14ac:dyDescent="0.2">
      <c r="A33" s="882" t="s">
        <v>744</v>
      </c>
      <c r="B33" s="870">
        <f>+B31+B32</f>
        <v>3039.9</v>
      </c>
      <c r="C33" s="870">
        <f t="shared" ref="C33:D33" si="13">+C31+C32</f>
        <v>2163.6</v>
      </c>
      <c r="D33" s="870">
        <f t="shared" si="13"/>
        <v>876.3</v>
      </c>
      <c r="E33" s="872">
        <v>1.4</v>
      </c>
      <c r="F33" s="870">
        <f t="shared" ref="F33:K33" si="14">+F31+F32</f>
        <v>3029.04</v>
      </c>
      <c r="G33" s="870">
        <f t="shared" si="14"/>
        <v>1226.82</v>
      </c>
      <c r="H33" s="873">
        <f t="shared" si="14"/>
        <v>8238988.7999999989</v>
      </c>
      <c r="I33" s="873">
        <f t="shared" si="14"/>
        <v>3336950.4</v>
      </c>
      <c r="J33" s="874">
        <f t="shared" si="14"/>
        <v>6779928.6949108206</v>
      </c>
      <c r="K33" s="881">
        <f t="shared" si="14"/>
        <v>1264218.9413719438</v>
      </c>
      <c r="L33" s="1220"/>
      <c r="M33" s="873">
        <f>+M31+M32</f>
        <v>19620086.83628276</v>
      </c>
      <c r="N33" s="877">
        <f>+N31+N32</f>
        <v>19620.08683628276</v>
      </c>
      <c r="P33" s="694"/>
      <c r="Q33" s="694"/>
      <c r="R33" s="694"/>
      <c r="S33" s="694"/>
      <c r="T33" s="694"/>
      <c r="U33" s="694"/>
      <c r="W33" s="878"/>
      <c r="X33" s="839"/>
    </row>
    <row r="34" spans="1:26" s="100" customFormat="1" ht="11.25" x14ac:dyDescent="0.2">
      <c r="A34" s="883" t="s">
        <v>260</v>
      </c>
      <c r="B34" s="884">
        <f>SUM(B25:B33)-B31-B32</f>
        <v>10191.299999999999</v>
      </c>
      <c r="C34" s="884">
        <f t="shared" ref="C34:D34" si="15">SUM(C25:C33)-C31-C32</f>
        <v>7791.9000000000005</v>
      </c>
      <c r="D34" s="884">
        <f t="shared" si="15"/>
        <v>2399.4</v>
      </c>
      <c r="E34" s="885"/>
      <c r="F34" s="884">
        <f>SUM(F25:F33)-F31-F32</f>
        <v>10870.1</v>
      </c>
      <c r="G34" s="884">
        <f t="shared" ref="G34:I34" si="16">SUM(G25:G33)-G31-G32</f>
        <v>3328.84</v>
      </c>
      <c r="H34" s="884">
        <f t="shared" si="16"/>
        <v>29566672</v>
      </c>
      <c r="I34" s="884">
        <f t="shared" si="16"/>
        <v>9054444.7999999989</v>
      </c>
      <c r="J34" s="884">
        <f t="shared" ref="J34" si="17">SUM(J25:J33)-J31-J32</f>
        <v>16149697.113706069</v>
      </c>
      <c r="K34" s="884">
        <f t="shared" ref="K34" si="18">SUM(K25:K33)-K31-K32</f>
        <v>2907207.7930215998</v>
      </c>
      <c r="L34" s="884"/>
      <c r="M34" s="884">
        <f t="shared" ref="M34:N34" si="19">SUM(M25:M33)-M31-M32</f>
        <v>57678021.706727669</v>
      </c>
      <c r="N34" s="884">
        <f t="shared" si="19"/>
        <v>57678.021706727661</v>
      </c>
      <c r="P34" s="695">
        <f>SUM(P25:P32)</f>
        <v>29566671.999999996</v>
      </c>
      <c r="Q34" s="695">
        <f>SUM(Q25:Q32)</f>
        <v>9054444.7999999989</v>
      </c>
      <c r="R34" s="695">
        <f>SUM(R25:R32)</f>
        <v>16149697.113706073</v>
      </c>
      <c r="S34" s="695">
        <f>SUM(S25:S32)</f>
        <v>2907207.7930215993</v>
      </c>
      <c r="T34" s="695">
        <f>SUM(T25:T32)</f>
        <v>0</v>
      </c>
      <c r="U34" s="695">
        <f t="shared" si="10"/>
        <v>57678021.706727669</v>
      </c>
      <c r="W34" s="887">
        <f>SUM(W25:W32)</f>
        <v>0.5869966212824379</v>
      </c>
      <c r="X34" s="840">
        <f>SUM(X26:X32)</f>
        <v>0.69594113458343221</v>
      </c>
    </row>
    <row r="35" spans="1:26" s="100" customFormat="1" ht="9.75" customHeight="1" x14ac:dyDescent="0.2">
      <c r="A35" s="859"/>
      <c r="B35" s="888"/>
      <c r="C35" s="888"/>
      <c r="D35" s="888"/>
      <c r="E35" s="889"/>
      <c r="F35" s="890"/>
      <c r="G35" s="890"/>
      <c r="H35" s="890"/>
      <c r="I35" s="890"/>
      <c r="J35" s="890"/>
      <c r="K35" s="890"/>
      <c r="L35" s="890"/>
      <c r="M35" s="890"/>
      <c r="N35" s="891"/>
      <c r="P35" s="694"/>
      <c r="Q35" s="694"/>
      <c r="R35" s="694"/>
      <c r="S35" s="694"/>
      <c r="T35" s="694"/>
      <c r="U35" s="694"/>
      <c r="W35" s="878"/>
      <c r="X35" s="839"/>
    </row>
    <row r="36" spans="1:26" s="100" customFormat="1" ht="11.25" x14ac:dyDescent="0.2">
      <c r="A36" s="864" t="s">
        <v>145</v>
      </c>
      <c r="B36" s="865"/>
      <c r="C36" s="865"/>
      <c r="D36" s="865"/>
      <c r="E36" s="866"/>
      <c r="F36" s="865"/>
      <c r="G36" s="865"/>
      <c r="H36" s="865"/>
      <c r="I36" s="865"/>
      <c r="J36" s="867"/>
      <c r="K36" s="865"/>
      <c r="L36" s="865"/>
      <c r="M36" s="865"/>
      <c r="N36" s="868"/>
      <c r="P36" s="694"/>
      <c r="Q36" s="694"/>
      <c r="R36" s="694"/>
      <c r="S36" s="694"/>
      <c r="T36" s="694"/>
      <c r="U36" s="694"/>
      <c r="W36" s="878"/>
      <c r="X36" s="839"/>
    </row>
    <row r="37" spans="1:26" s="100" customFormat="1" ht="11.25" x14ac:dyDescent="0.2">
      <c r="A37" s="892" t="s">
        <v>261</v>
      </c>
      <c r="B37" s="870">
        <f t="shared" ref="B37:B43" si="20">C37+D37</f>
        <v>439.4</v>
      </c>
      <c r="C37" s="871">
        <v>439.4</v>
      </c>
      <c r="D37" s="871">
        <v>0</v>
      </c>
      <c r="E37" s="872">
        <f>$E$22</f>
        <v>1.4</v>
      </c>
      <c r="F37" s="870">
        <f>+C37*E37</f>
        <v>615.16</v>
      </c>
      <c r="G37" s="870">
        <f t="shared" ref="G37:G43" si="21">+D37*E37</f>
        <v>0</v>
      </c>
      <c r="H37" s="873">
        <f t="shared" ref="H37:H43" si="22">SUM(F37*$F$22)</f>
        <v>1673235.2</v>
      </c>
      <c r="I37" s="873">
        <f t="shared" ref="I37:I43" si="23">SUM(G37*$G$22)</f>
        <v>0</v>
      </c>
      <c r="J37" s="874">
        <f>$J$58*W37</f>
        <v>251208.2490218746</v>
      </c>
      <c r="K37" s="875"/>
      <c r="L37" s="876"/>
      <c r="M37" s="873">
        <f>SUM(H37+I37+J37+K37+L37)</f>
        <v>1924443.4490218745</v>
      </c>
      <c r="N37" s="893">
        <f>SUM(M37/1000)</f>
        <v>1924.4434490218744</v>
      </c>
      <c r="P37" s="694">
        <f>H37</f>
        <v>1673235.2</v>
      </c>
      <c r="Q37" s="694">
        <f>I37</f>
        <v>0</v>
      </c>
      <c r="R37" s="694">
        <f t="shared" ref="R37:R43" si="24">J37</f>
        <v>251208.2490218746</v>
      </c>
      <c r="S37" s="694">
        <f>X37*$S$57</f>
        <v>0</v>
      </c>
      <c r="T37" s="694">
        <v>0</v>
      </c>
      <c r="U37" s="694">
        <f t="shared" ref="U37:U44" si="25">SUM(P37:T37)</f>
        <v>1924443.4490218745</v>
      </c>
      <c r="W37" s="878">
        <f>'[1]Fördelning bokn bara enl utfall'!E22</f>
        <v>9.1307219185535887E-3</v>
      </c>
      <c r="X37" s="839">
        <v>0</v>
      </c>
    </row>
    <row r="38" spans="1:26" s="100" customFormat="1" ht="11.25" x14ac:dyDescent="0.2">
      <c r="A38" s="892" t="s">
        <v>262</v>
      </c>
      <c r="B38" s="870">
        <f t="shared" si="20"/>
        <v>1882.7</v>
      </c>
      <c r="C38" s="870">
        <v>1253</v>
      </c>
      <c r="D38" s="871">
        <v>629.70000000000005</v>
      </c>
      <c r="E38" s="872">
        <f t="shared" ref="E38" si="26">$E$22</f>
        <v>1.4</v>
      </c>
      <c r="F38" s="870">
        <f t="shared" ref="F38:F43" si="27">+C38*E38</f>
        <v>1754.1999999999998</v>
      </c>
      <c r="G38" s="870">
        <f t="shared" si="21"/>
        <v>881.58</v>
      </c>
      <c r="H38" s="873">
        <f t="shared" si="22"/>
        <v>4771423.9999999991</v>
      </c>
      <c r="I38" s="873">
        <f t="shared" si="23"/>
        <v>2397897.6</v>
      </c>
      <c r="J38" s="874">
        <f>$J$58*W38</f>
        <v>1690994.1832222701</v>
      </c>
      <c r="K38" s="881">
        <f>S38</f>
        <v>211198.92902919534</v>
      </c>
      <c r="L38" s="876"/>
      <c r="M38" s="873">
        <f t="shared" ref="M38:M43" si="28">SUM(H38+I38+J38+K38+L38)</f>
        <v>9071514.7122514639</v>
      </c>
      <c r="N38" s="893">
        <f t="shared" ref="N38" si="29">SUM(M38/1000)</f>
        <v>9071.5147122514645</v>
      </c>
      <c r="P38" s="694">
        <f t="shared" ref="P38:Q43" si="30">H38</f>
        <v>4771423.9999999991</v>
      </c>
      <c r="Q38" s="694">
        <f t="shared" si="30"/>
        <v>2397897.6</v>
      </c>
      <c r="R38" s="694">
        <f t="shared" si="24"/>
        <v>1690994.1832222701</v>
      </c>
      <c r="S38" s="694">
        <f>X38*$S$57</f>
        <v>211198.92902919534</v>
      </c>
      <c r="T38" s="694">
        <v>0</v>
      </c>
      <c r="U38" s="694">
        <f t="shared" si="25"/>
        <v>9071514.7122514639</v>
      </c>
      <c r="W38" s="878">
        <f>'[1]Fördelning bokn bara enl utfall'!E28</f>
        <v>6.1462940460803611E-2</v>
      </c>
      <c r="X38" s="839">
        <f>'[1]Grupprum 2026'!X23</f>
        <v>5.0557797294089719E-2</v>
      </c>
    </row>
    <row r="39" spans="1:26" s="100" customFormat="1" ht="11.25" x14ac:dyDescent="0.2">
      <c r="A39" s="880" t="s">
        <v>263</v>
      </c>
      <c r="B39" s="870">
        <f t="shared" si="20"/>
        <v>3855.1000000000004</v>
      </c>
      <c r="C39" s="870">
        <v>1609.2</v>
      </c>
      <c r="D39" s="870">
        <v>2245.9</v>
      </c>
      <c r="E39" s="872">
        <f>$E$22</f>
        <v>1.4</v>
      </c>
      <c r="F39" s="870">
        <f t="shared" si="27"/>
        <v>2252.88</v>
      </c>
      <c r="G39" s="870">
        <f t="shared" si="21"/>
        <v>3144.2599999999998</v>
      </c>
      <c r="H39" s="873">
        <f>SUM(F39*$F$22)</f>
        <v>6127833.6000000006</v>
      </c>
      <c r="I39" s="873">
        <f t="shared" si="23"/>
        <v>8552387.1999999993</v>
      </c>
      <c r="J39" s="874">
        <f>$J$58*W39</f>
        <v>4079902.7216051533</v>
      </c>
      <c r="K39" s="881">
        <f>S39</f>
        <v>342082.77237123187</v>
      </c>
      <c r="L39" s="876"/>
      <c r="M39" s="873">
        <f t="shared" si="28"/>
        <v>19102206.293976385</v>
      </c>
      <c r="N39" s="893">
        <f t="shared" ref="N39:N43" si="31">SUM(M39/1000)</f>
        <v>19102.206293976385</v>
      </c>
      <c r="P39" s="694">
        <f>H39</f>
        <v>6127833.6000000006</v>
      </c>
      <c r="Q39" s="694">
        <f t="shared" si="30"/>
        <v>8552387.1999999993</v>
      </c>
      <c r="R39" s="694">
        <f t="shared" si="24"/>
        <v>4079902.7216051533</v>
      </c>
      <c r="S39" s="694">
        <f>X39*$S$57</f>
        <v>342082.77237123187</v>
      </c>
      <c r="T39" s="694">
        <v>0</v>
      </c>
      <c r="U39" s="694">
        <f t="shared" si="25"/>
        <v>19102206.293976385</v>
      </c>
      <c r="W39" s="878">
        <f>'[1]Fördelning bokn bara enl utfall'!E29</f>
        <v>0.14829312871203829</v>
      </c>
      <c r="X39" s="839">
        <f>'[1]Grupprum 2026'!X24</f>
        <v>8.1889389983384756E-2</v>
      </c>
    </row>
    <row r="40" spans="1:26" s="100" customFormat="1" ht="11.25" x14ac:dyDescent="0.2">
      <c r="A40" s="880" t="s">
        <v>264</v>
      </c>
      <c r="B40" s="870">
        <f t="shared" si="20"/>
        <v>12.8</v>
      </c>
      <c r="C40" s="870">
        <v>12.8</v>
      </c>
      <c r="D40" s="871">
        <v>0</v>
      </c>
      <c r="E40" s="872">
        <v>1</v>
      </c>
      <c r="F40" s="870">
        <f t="shared" si="27"/>
        <v>12.8</v>
      </c>
      <c r="G40" s="870">
        <f t="shared" si="21"/>
        <v>0</v>
      </c>
      <c r="H40" s="873">
        <f>SUM(F40*$F$22)</f>
        <v>34816</v>
      </c>
      <c r="I40" s="873">
        <f t="shared" si="23"/>
        <v>0</v>
      </c>
      <c r="J40" s="874">
        <f>$J$58*W40</f>
        <v>0</v>
      </c>
      <c r="K40" s="881">
        <v>0</v>
      </c>
      <c r="L40" s="876"/>
      <c r="M40" s="873">
        <f t="shared" si="28"/>
        <v>34816</v>
      </c>
      <c r="N40" s="893">
        <f t="shared" si="31"/>
        <v>34.816000000000003</v>
      </c>
      <c r="P40" s="694"/>
      <c r="Q40" s="694"/>
      <c r="R40" s="694"/>
      <c r="S40" s="694"/>
      <c r="T40" s="694"/>
      <c r="U40" s="694"/>
      <c r="W40" s="878"/>
      <c r="X40" s="839"/>
    </row>
    <row r="41" spans="1:26" s="100" customFormat="1" ht="11.25" x14ac:dyDescent="0.2">
      <c r="A41" s="880" t="s">
        <v>265</v>
      </c>
      <c r="B41" s="870">
        <f t="shared" si="20"/>
        <v>2095.9</v>
      </c>
      <c r="C41" s="870">
        <v>1408.7</v>
      </c>
      <c r="D41" s="871">
        <v>687.2</v>
      </c>
      <c r="E41" s="872">
        <f t="shared" ref="E41:E43" si="32">$E$22</f>
        <v>1.4</v>
      </c>
      <c r="F41" s="870">
        <f t="shared" si="27"/>
        <v>1972.1799999999998</v>
      </c>
      <c r="G41" s="870">
        <f t="shared" si="21"/>
        <v>962.08</v>
      </c>
      <c r="H41" s="873">
        <f t="shared" si="22"/>
        <v>5364329.5999999996</v>
      </c>
      <c r="I41" s="873">
        <f t="shared" si="23"/>
        <v>2616857.6000000001</v>
      </c>
      <c r="J41" s="874">
        <f>$J$58*W41</f>
        <v>1586435.5612057452</v>
      </c>
      <c r="K41" s="881">
        <f>S41</f>
        <v>411490.87111322099</v>
      </c>
      <c r="L41" s="876"/>
      <c r="M41" s="873">
        <f t="shared" si="28"/>
        <v>9979113.6323189642</v>
      </c>
      <c r="N41" s="893">
        <f t="shared" si="31"/>
        <v>9979.1136323189639</v>
      </c>
      <c r="P41" s="694">
        <f t="shared" ref="P41:P43" si="33">H41</f>
        <v>5364329.5999999996</v>
      </c>
      <c r="Q41" s="694">
        <f t="shared" si="30"/>
        <v>2616857.6000000001</v>
      </c>
      <c r="R41" s="694">
        <f t="shared" si="24"/>
        <v>1586435.5612057452</v>
      </c>
      <c r="S41" s="694">
        <f>X41*$S$57</f>
        <v>411490.87111322099</v>
      </c>
      <c r="T41" s="694">
        <v>0</v>
      </c>
      <c r="U41" s="694">
        <f t="shared" si="25"/>
        <v>9979113.6323189642</v>
      </c>
      <c r="W41" s="878">
        <f>'[1]Fördelning bokn bara enl utfall'!E30</f>
        <v>5.7662525046352345E-2</v>
      </c>
      <c r="X41" s="839">
        <f>'[1]Grupprum 2026'!X25</f>
        <v>9.8504628530738186E-2</v>
      </c>
    </row>
    <row r="42" spans="1:26" s="100" customFormat="1" ht="11.25" x14ac:dyDescent="0.2">
      <c r="A42" s="880" t="s">
        <v>266</v>
      </c>
      <c r="B42" s="870">
        <f t="shared" si="20"/>
        <v>48</v>
      </c>
      <c r="C42" s="870">
        <v>0</v>
      </c>
      <c r="D42" s="871">
        <v>48</v>
      </c>
      <c r="E42" s="872">
        <v>1</v>
      </c>
      <c r="F42" s="870">
        <v>0</v>
      </c>
      <c r="G42" s="870">
        <f t="shared" si="21"/>
        <v>48</v>
      </c>
      <c r="H42" s="873">
        <f t="shared" si="22"/>
        <v>0</v>
      </c>
      <c r="I42" s="873">
        <f t="shared" si="23"/>
        <v>130560</v>
      </c>
      <c r="J42" s="874">
        <v>0</v>
      </c>
      <c r="K42" s="881">
        <v>0</v>
      </c>
      <c r="L42" s="876"/>
      <c r="M42" s="873">
        <f t="shared" si="28"/>
        <v>130560</v>
      </c>
      <c r="N42" s="893">
        <f t="shared" si="31"/>
        <v>130.56</v>
      </c>
      <c r="P42" s="694"/>
      <c r="Q42" s="694">
        <f t="shared" si="30"/>
        <v>130560</v>
      </c>
      <c r="R42" s="694"/>
      <c r="S42" s="694"/>
      <c r="T42" s="694"/>
      <c r="U42" s="694"/>
      <c r="W42" s="878"/>
      <c r="X42" s="839"/>
    </row>
    <row r="43" spans="1:26" s="100" customFormat="1" ht="11.25" x14ac:dyDescent="0.2">
      <c r="A43" s="880" t="s">
        <v>267</v>
      </c>
      <c r="B43" s="870">
        <f t="shared" si="20"/>
        <v>3346.4</v>
      </c>
      <c r="C43" s="870">
        <v>1246.5</v>
      </c>
      <c r="D43" s="870">
        <v>2099.9</v>
      </c>
      <c r="E43" s="872">
        <f t="shared" si="32"/>
        <v>1.4</v>
      </c>
      <c r="F43" s="870">
        <f t="shared" si="27"/>
        <v>1745.1</v>
      </c>
      <c r="G43" s="872">
        <f t="shared" si="21"/>
        <v>2939.86</v>
      </c>
      <c r="H43" s="873">
        <f t="shared" si="22"/>
        <v>4746672</v>
      </c>
      <c r="I43" s="873">
        <f t="shared" si="23"/>
        <v>7996419.2000000002</v>
      </c>
      <c r="J43" s="874">
        <f>$J$58*W43</f>
        <v>1140692.2385291322</v>
      </c>
      <c r="K43" s="881">
        <f>S43</f>
        <v>305395.63446475199</v>
      </c>
      <c r="L43" s="876"/>
      <c r="M43" s="873">
        <f t="shared" si="28"/>
        <v>14189179.072993884</v>
      </c>
      <c r="N43" s="893">
        <f t="shared" si="31"/>
        <v>14189.179072993884</v>
      </c>
      <c r="P43" s="694">
        <f t="shared" si="33"/>
        <v>4746672</v>
      </c>
      <c r="Q43" s="694">
        <f t="shared" si="30"/>
        <v>7996419.2000000002</v>
      </c>
      <c r="R43" s="694">
        <f t="shared" si="24"/>
        <v>1140692.2385291322</v>
      </c>
      <c r="S43" s="694">
        <f>X43*$S$57</f>
        <v>305395.63446475199</v>
      </c>
      <c r="T43" s="694">
        <v>0</v>
      </c>
      <c r="U43" s="694">
        <f t="shared" si="25"/>
        <v>14189179.072993884</v>
      </c>
      <c r="W43" s="878">
        <f>'[1]Fördelning bokn bara enl utfall'!E31</f>
        <v>4.1460993678416047E-2</v>
      </c>
      <c r="X43" s="839">
        <f>'[1]Grupprum 2026'!X26</f>
        <v>7.3107049608355096E-2</v>
      </c>
    </row>
    <row r="44" spans="1:26" s="100" customFormat="1" ht="11.25" x14ac:dyDescent="0.2">
      <c r="A44" s="883" t="s">
        <v>268</v>
      </c>
      <c r="B44" s="884">
        <f>SUM(B37:B43)</f>
        <v>11680.300000000001</v>
      </c>
      <c r="C44" s="884">
        <f>SUM(C37:C43)</f>
        <v>5969.6</v>
      </c>
      <c r="D44" s="884">
        <f>SUM(D37:D43)</f>
        <v>5710.7000000000007</v>
      </c>
      <c r="E44" s="894"/>
      <c r="F44" s="884">
        <f t="shared" ref="F44:K44" si="34">SUM(F37:F43)</f>
        <v>8352.32</v>
      </c>
      <c r="G44" s="884">
        <f t="shared" si="34"/>
        <v>7975.7800000000007</v>
      </c>
      <c r="H44" s="884">
        <f t="shared" si="34"/>
        <v>22718310.399999999</v>
      </c>
      <c r="I44" s="884">
        <f t="shared" si="34"/>
        <v>21694121.599999998</v>
      </c>
      <c r="J44" s="884">
        <f t="shared" si="34"/>
        <v>8749232.9535841756</v>
      </c>
      <c r="K44" s="884">
        <f t="shared" si="34"/>
        <v>1270168.2069784</v>
      </c>
      <c r="L44" s="895"/>
      <c r="M44" s="884">
        <f>SUM(M37:M43)</f>
        <v>54431833.160562567</v>
      </c>
      <c r="N44" s="886">
        <f>SUM(N37:N43)</f>
        <v>54431.833160562572</v>
      </c>
      <c r="P44" s="695">
        <f>SUM(P37:P43)</f>
        <v>22683494.399999999</v>
      </c>
      <c r="Q44" s="695">
        <f>SUM(Q37:Q43)</f>
        <v>21694121.599999998</v>
      </c>
      <c r="R44" s="695">
        <f>SUM(R37:R43)</f>
        <v>8749232.9535841756</v>
      </c>
      <c r="S44" s="695">
        <f>SUM(S37:S43)</f>
        <v>1270168.2069784</v>
      </c>
      <c r="T44" s="695">
        <f>SUM(T37:T43)</f>
        <v>0</v>
      </c>
      <c r="U44" s="695">
        <f t="shared" si="25"/>
        <v>54397017.160562582</v>
      </c>
      <c r="W44" s="887">
        <f>SUM(W37:W43)</f>
        <v>0.31801030981616385</v>
      </c>
      <c r="X44" s="896">
        <f>SUM(X38:X43)</f>
        <v>0.30405886541656779</v>
      </c>
      <c r="Y44" s="897"/>
      <c r="Z44" s="694"/>
    </row>
    <row r="45" spans="1:26" s="100" customFormat="1" ht="9.75" customHeight="1" x14ac:dyDescent="0.2">
      <c r="A45" s="859"/>
      <c r="B45" s="888"/>
      <c r="C45" s="888"/>
      <c r="D45" s="888"/>
      <c r="E45" s="889"/>
      <c r="F45" s="898"/>
      <c r="G45" s="898"/>
      <c r="H45" s="898"/>
      <c r="I45" s="898"/>
      <c r="J45" s="890"/>
      <c r="K45" s="890"/>
      <c r="L45" s="890"/>
      <c r="M45" s="890"/>
      <c r="N45" s="899"/>
      <c r="P45" s="694"/>
      <c r="Q45" s="694"/>
      <c r="R45" s="694"/>
      <c r="S45" s="694"/>
      <c r="T45" s="694"/>
      <c r="U45" s="694"/>
      <c r="W45" s="878"/>
    </row>
    <row r="46" spans="1:26" s="100" customFormat="1" ht="11.25" x14ac:dyDescent="0.2">
      <c r="A46" s="900" t="s">
        <v>269</v>
      </c>
      <c r="B46" s="901" t="s">
        <v>106</v>
      </c>
      <c r="C46" s="901"/>
      <c r="D46" s="901"/>
      <c r="E46" s="866" t="s">
        <v>106</v>
      </c>
      <c r="F46" s="901" t="s">
        <v>106</v>
      </c>
      <c r="G46" s="901"/>
      <c r="H46" s="901"/>
      <c r="I46" s="901"/>
      <c r="J46" s="867"/>
      <c r="K46" s="865"/>
      <c r="L46" s="865"/>
      <c r="M46" s="865"/>
      <c r="N46" s="868"/>
      <c r="P46" s="694"/>
      <c r="Q46" s="694"/>
      <c r="R46" s="694"/>
      <c r="S46" s="694"/>
      <c r="T46" s="694"/>
      <c r="U46" s="694"/>
      <c r="W46" s="878"/>
    </row>
    <row r="47" spans="1:26" s="100" customFormat="1" ht="11.25" x14ac:dyDescent="0.2">
      <c r="A47" s="902" t="s">
        <v>269</v>
      </c>
      <c r="B47" s="870">
        <f>C47+D47</f>
        <v>4723.6000000000004</v>
      </c>
      <c r="C47" s="870">
        <v>4094.1</v>
      </c>
      <c r="D47" s="870">
        <v>629.5</v>
      </c>
      <c r="E47" s="872">
        <f>$E$22</f>
        <v>1.4</v>
      </c>
      <c r="F47" s="870">
        <f>+C47*E47</f>
        <v>5731.74</v>
      </c>
      <c r="G47" s="870">
        <f>+D47*E47</f>
        <v>881.3</v>
      </c>
      <c r="H47" s="873">
        <f>SUM(F47*$F$22)</f>
        <v>15590332.799999999</v>
      </c>
      <c r="I47" s="873">
        <f>SUM(G47*$G$22)</f>
        <v>2397136</v>
      </c>
      <c r="J47" s="874">
        <f>J58*W47</f>
        <v>2613489.132709749</v>
      </c>
      <c r="K47" s="903"/>
      <c r="L47" s="876"/>
      <c r="M47" s="873">
        <f>SUM(H47+I47+J47+K47+L47)</f>
        <v>20600957.932709746</v>
      </c>
      <c r="N47" s="893">
        <f>SUM(M47/1000)</f>
        <v>20600.957932709745</v>
      </c>
      <c r="P47" s="694">
        <f>H47</f>
        <v>15590332.799999999</v>
      </c>
      <c r="Q47" s="694">
        <f>I47</f>
        <v>2397136</v>
      </c>
      <c r="R47" s="694">
        <f>J47</f>
        <v>2613489.132709749</v>
      </c>
      <c r="S47" s="694">
        <f>K47</f>
        <v>0</v>
      </c>
      <c r="T47" s="694">
        <v>0</v>
      </c>
      <c r="U47" s="694">
        <f>SUM(P47:T47)</f>
        <v>20600957.932709746</v>
      </c>
      <c r="W47" s="878">
        <f>'[1]Fördelning bokn bara enl utfall'!E23</f>
        <v>9.4993068901398137E-2</v>
      </c>
      <c r="X47" s="897"/>
      <c r="Y47" s="694"/>
    </row>
    <row r="48" spans="1:26" s="100" customFormat="1" ht="11.25" x14ac:dyDescent="0.2">
      <c r="A48" s="902" t="s">
        <v>270</v>
      </c>
      <c r="B48" s="870">
        <f>C48+D48</f>
        <v>896.3</v>
      </c>
      <c r="C48" s="870">
        <v>896.3</v>
      </c>
      <c r="D48" s="870">
        <v>0</v>
      </c>
      <c r="E48" s="872">
        <v>1</v>
      </c>
      <c r="F48" s="870">
        <f>+C48*E48</f>
        <v>896.3</v>
      </c>
      <c r="G48" s="870">
        <f>+D48*E48</f>
        <v>0</v>
      </c>
      <c r="H48" s="873">
        <f>SUM(F48*$F$22)</f>
        <v>2437936</v>
      </c>
      <c r="I48" s="873">
        <f>SUM(G48*$G$22)</f>
        <v>0</v>
      </c>
      <c r="J48" s="874">
        <f>($J$55+$J$57)*W48</f>
        <v>0</v>
      </c>
      <c r="K48" s="904"/>
      <c r="L48" s="876"/>
      <c r="M48" s="873">
        <f>SUM(H48+I48+J48+K48+L48)</f>
        <v>2437936</v>
      </c>
      <c r="N48" s="893">
        <f>SUM(M48/1000)</f>
        <v>2437.9360000000001</v>
      </c>
      <c r="P48" s="694">
        <f>H48</f>
        <v>2437936</v>
      </c>
      <c r="Q48" s="694">
        <f>I48</f>
        <v>0</v>
      </c>
      <c r="R48" s="694">
        <f>J48</f>
        <v>0</v>
      </c>
      <c r="S48" s="694"/>
      <c r="T48" s="694"/>
      <c r="U48" s="694"/>
      <c r="W48" s="878"/>
      <c r="X48" s="897"/>
      <c r="Y48" s="694"/>
    </row>
    <row r="49" spans="1:25" s="100" customFormat="1" ht="11.25" x14ac:dyDescent="0.2">
      <c r="A49" s="902" t="s">
        <v>271</v>
      </c>
      <c r="B49" s="870">
        <f>C49+D49</f>
        <v>4036.6</v>
      </c>
      <c r="C49" s="870">
        <v>810.6</v>
      </c>
      <c r="D49" s="870">
        <v>3226</v>
      </c>
      <c r="E49" s="872">
        <v>1</v>
      </c>
      <c r="F49" s="870">
        <f>+C49*E49</f>
        <v>810.6</v>
      </c>
      <c r="G49" s="870">
        <f>+D49*E49</f>
        <v>3226</v>
      </c>
      <c r="H49" s="873">
        <f>SUM(F49*$F$22)</f>
        <v>2204832</v>
      </c>
      <c r="I49" s="873">
        <f>SUM(G49*$G$22)</f>
        <v>8774720</v>
      </c>
      <c r="J49" s="874">
        <v>0</v>
      </c>
      <c r="K49" s="904"/>
      <c r="L49" s="905"/>
      <c r="M49" s="873">
        <f>SUM(H49+I49+J49+K49+L49)</f>
        <v>10979552</v>
      </c>
      <c r="N49" s="893">
        <f>SUM(M49/1000)</f>
        <v>10979.552</v>
      </c>
      <c r="P49" s="694">
        <f>H49</f>
        <v>2204832</v>
      </c>
      <c r="Q49" s="694">
        <f>I49</f>
        <v>8774720</v>
      </c>
      <c r="R49" s="694">
        <f>J51</f>
        <v>0</v>
      </c>
      <c r="S49" s="694">
        <f>K51</f>
        <v>0</v>
      </c>
      <c r="T49" s="694">
        <f>L51</f>
        <v>1506776.0000000002</v>
      </c>
      <c r="U49" s="694">
        <f>SUM(P49:T49)</f>
        <v>12486328</v>
      </c>
      <c r="W49" s="878"/>
      <c r="X49" s="897"/>
      <c r="Y49" s="906"/>
    </row>
    <row r="50" spans="1:25" s="100" customFormat="1" ht="11.25" customHeight="1" x14ac:dyDescent="0.2">
      <c r="A50" s="902" t="s">
        <v>272</v>
      </c>
      <c r="B50" s="870">
        <f>C50+D50</f>
        <v>322.39999999999998</v>
      </c>
      <c r="C50" s="870">
        <v>322.39999999999998</v>
      </c>
      <c r="D50" s="870">
        <v>0</v>
      </c>
      <c r="E50" s="872">
        <v>1.4</v>
      </c>
      <c r="F50" s="870">
        <f>+C50*E50</f>
        <v>451.35999999999996</v>
      </c>
      <c r="G50" s="870">
        <f>+D50*E50</f>
        <v>0</v>
      </c>
      <c r="H50" s="873">
        <f>SUM(F50*$F$22)</f>
        <v>1227699.2</v>
      </c>
      <c r="I50" s="873">
        <f>SUM(G50*$G$22)</f>
        <v>0</v>
      </c>
      <c r="J50" s="874"/>
      <c r="K50" s="904"/>
      <c r="L50" s="905"/>
      <c r="M50" s="873">
        <f>SUM(H50+I50+J50+K50+L50)</f>
        <v>1227699.2</v>
      </c>
      <c r="N50" s="893">
        <f>SUM(M50/1000)</f>
        <v>1227.6992</v>
      </c>
      <c r="P50" s="695">
        <f>SUM(P47:P49)</f>
        <v>20233100.799999997</v>
      </c>
      <c r="Q50" s="695">
        <f>SUM(Q47:Q49)</f>
        <v>11171856</v>
      </c>
      <c r="R50" s="695">
        <f>SUM(R47:R49)</f>
        <v>2613489.132709749</v>
      </c>
      <c r="S50" s="695">
        <f>SUM(S47:S49)</f>
        <v>0</v>
      </c>
      <c r="T50" s="695">
        <f>SUM(T47:T49)</f>
        <v>1506776.0000000002</v>
      </c>
      <c r="U50" s="695">
        <f>SUM(P50:T50)</f>
        <v>35525221.932709746</v>
      </c>
      <c r="W50" s="887">
        <f>SUM(W47:W49)</f>
        <v>9.4993068901398137E-2</v>
      </c>
      <c r="X50" s="907"/>
    </row>
    <row r="51" spans="1:25" s="64" customFormat="1" ht="11.25" customHeight="1" x14ac:dyDescent="0.2">
      <c r="A51" s="902" t="s">
        <v>273</v>
      </c>
      <c r="B51" s="870">
        <f>C51+D51</f>
        <v>656.7</v>
      </c>
      <c r="C51" s="870">
        <v>656.7</v>
      </c>
      <c r="D51" s="908">
        <v>0</v>
      </c>
      <c r="E51" s="909">
        <v>1</v>
      </c>
      <c r="F51" s="870">
        <f>+C51*E51</f>
        <v>656.7</v>
      </c>
      <c r="G51" s="870">
        <f>D51*E51</f>
        <v>0</v>
      </c>
      <c r="H51" s="903"/>
      <c r="I51" s="903"/>
      <c r="J51" s="903"/>
      <c r="K51" s="904"/>
      <c r="L51" s="870">
        <f>((F51+G51)*F22)-279448</f>
        <v>1506776.0000000002</v>
      </c>
      <c r="M51" s="873">
        <f>SUM(H51+I51+J51+K51+L51)</f>
        <v>1506776.0000000002</v>
      </c>
      <c r="N51" s="893">
        <f>SUM(M51/1000)</f>
        <v>1506.7760000000003</v>
      </c>
      <c r="P51" s="694"/>
      <c r="Q51" s="694"/>
      <c r="R51" s="694"/>
      <c r="S51" s="694"/>
      <c r="T51" s="694"/>
      <c r="U51" s="694"/>
      <c r="W51" s="878"/>
      <c r="X51" s="100"/>
    </row>
    <row r="52" spans="1:25" s="64" customFormat="1" ht="11.25" customHeight="1" x14ac:dyDescent="0.2">
      <c r="A52" s="883" t="s">
        <v>274</v>
      </c>
      <c r="B52" s="910">
        <f>SUM(B47:B51)</f>
        <v>10635.6</v>
      </c>
      <c r="C52" s="910">
        <f>SUM(C47:C51)</f>
        <v>6780.0999999999995</v>
      </c>
      <c r="D52" s="910">
        <f>SUM(D47:D51)</f>
        <v>3855.5</v>
      </c>
      <c r="E52" s="911"/>
      <c r="F52" s="912">
        <f>SUM(F47:F51)</f>
        <v>8546.7000000000007</v>
      </c>
      <c r="G52" s="912">
        <f>SUM(G47:G51)</f>
        <v>4107.3</v>
      </c>
      <c r="H52" s="913">
        <f>SUM(H47:H51)</f>
        <v>21460799.999999996</v>
      </c>
      <c r="I52" s="913">
        <f>SUM(I47:I51)</f>
        <v>11171856</v>
      </c>
      <c r="J52" s="913">
        <f>SUM(J47:J51)</f>
        <v>2613489.132709749</v>
      </c>
      <c r="K52" s="914"/>
      <c r="L52" s="915">
        <f>SUM(L47:L51)</f>
        <v>1506776.0000000002</v>
      </c>
      <c r="M52" s="913">
        <f>SUM(M47:M51)</f>
        <v>36752921.132709749</v>
      </c>
      <c r="N52" s="916">
        <f>SUM(N47:N51)</f>
        <v>36752.921132709744</v>
      </c>
      <c r="P52" s="917"/>
      <c r="R52" s="694"/>
    </row>
    <row r="53" spans="1:25" s="100" customFormat="1" ht="11.25" x14ac:dyDescent="0.2">
      <c r="A53" s="918"/>
      <c r="B53" s="919"/>
      <c r="C53" s="920"/>
      <c r="D53" s="920"/>
      <c r="E53" s="921"/>
      <c r="F53" s="922"/>
      <c r="G53" s="922"/>
      <c r="H53" s="923"/>
      <c r="I53" s="923"/>
      <c r="J53" s="919"/>
      <c r="K53" s="924"/>
      <c r="L53" s="925"/>
      <c r="M53" s="919"/>
      <c r="N53" s="926"/>
      <c r="P53" s="694"/>
      <c r="R53" s="694"/>
      <c r="S53" s="694"/>
      <c r="T53" s="694"/>
      <c r="U53" s="694"/>
      <c r="W53" s="841">
        <f>1-(W50+W44+W34)</f>
        <v>0</v>
      </c>
      <c r="X53" s="927">
        <f>X44+X34</f>
        <v>1</v>
      </c>
    </row>
    <row r="54" spans="1:25" s="100" customFormat="1" ht="11.25" x14ac:dyDescent="0.2">
      <c r="A54" s="864" t="s">
        <v>275</v>
      </c>
      <c r="B54" s="928" t="s">
        <v>106</v>
      </c>
      <c r="C54" s="928"/>
      <c r="D54" s="928"/>
      <c r="E54" s="866"/>
      <c r="F54" s="901"/>
      <c r="G54" s="901"/>
      <c r="H54" s="901"/>
      <c r="I54" s="901"/>
      <c r="J54" s="867"/>
      <c r="K54" s="865"/>
      <c r="L54" s="865"/>
      <c r="M54" s="865"/>
      <c r="N54" s="868"/>
      <c r="P54" s="694"/>
      <c r="R54" s="694"/>
    </row>
    <row r="55" spans="1:25" s="100" customFormat="1" ht="11.25" x14ac:dyDescent="0.2">
      <c r="A55" s="929" t="s">
        <v>276</v>
      </c>
      <c r="B55" s="870">
        <f>C55+D55</f>
        <v>6068.9</v>
      </c>
      <c r="C55" s="871">
        <v>6068.9</v>
      </c>
      <c r="D55" s="871">
        <v>0</v>
      </c>
      <c r="E55" s="872">
        <f>$E$22</f>
        <v>1.4</v>
      </c>
      <c r="F55" s="870">
        <f>+C55*E55</f>
        <v>8496.4599999999991</v>
      </c>
      <c r="G55" s="870">
        <f>D55*E55</f>
        <v>0</v>
      </c>
      <c r="H55" s="904"/>
      <c r="I55" s="904"/>
      <c r="J55" s="873">
        <f>(F55+G55)*$F$22</f>
        <v>23110371.199999999</v>
      </c>
      <c r="K55" s="904"/>
      <c r="L55" s="930"/>
      <c r="M55" s="875"/>
      <c r="N55" s="930"/>
      <c r="P55" s="694"/>
      <c r="U55" s="694"/>
    </row>
    <row r="56" spans="1:25" s="100" customFormat="1" ht="11.25" x14ac:dyDescent="0.2">
      <c r="A56" s="931" t="s">
        <v>229</v>
      </c>
      <c r="B56" s="870">
        <f>C56+D56</f>
        <v>1097</v>
      </c>
      <c r="C56" s="871">
        <v>1097</v>
      </c>
      <c r="D56" s="932">
        <v>0</v>
      </c>
      <c r="E56" s="872">
        <f>$E$22</f>
        <v>1.4</v>
      </c>
      <c r="F56" s="870">
        <f>+C56*E56</f>
        <v>1535.8</v>
      </c>
      <c r="G56" s="870">
        <f>D56*E56</f>
        <v>0</v>
      </c>
      <c r="H56" s="904"/>
      <c r="I56" s="904"/>
      <c r="J56" s="904"/>
      <c r="K56" s="873">
        <f>(F56+G56)*$F$22</f>
        <v>4177376</v>
      </c>
      <c r="L56" s="876"/>
      <c r="M56" s="875"/>
      <c r="N56" s="930"/>
      <c r="S56" s="694" t="s">
        <v>106</v>
      </c>
    </row>
    <row r="57" spans="1:25" s="100" customFormat="1" ht="11.25" x14ac:dyDescent="0.2">
      <c r="A57" s="902" t="s">
        <v>277</v>
      </c>
      <c r="B57" s="870">
        <f>C57+D57</f>
        <v>1156</v>
      </c>
      <c r="C57" s="871">
        <v>1156</v>
      </c>
      <c r="D57" s="932">
        <v>0</v>
      </c>
      <c r="E57" s="872">
        <f>$E$22</f>
        <v>1.4</v>
      </c>
      <c r="F57" s="870">
        <f>+C57*E57</f>
        <v>1618.3999999999999</v>
      </c>
      <c r="G57" s="870">
        <f>D57*E57</f>
        <v>0</v>
      </c>
      <c r="H57" s="904"/>
      <c r="I57" s="904"/>
      <c r="J57" s="873">
        <f>(F57+G57)*$F$22</f>
        <v>4402048</v>
      </c>
      <c r="K57" s="904"/>
      <c r="L57" s="876"/>
      <c r="M57" s="875"/>
      <c r="N57" s="930"/>
      <c r="P57" s="694"/>
      <c r="R57" s="694">
        <f>R50+R44+R34</f>
        <v>27512419.199999996</v>
      </c>
      <c r="S57" s="694">
        <f>K56</f>
        <v>4177376</v>
      </c>
      <c r="U57" s="694"/>
    </row>
    <row r="58" spans="1:25" s="100" customFormat="1" ht="12" thickBot="1" x14ac:dyDescent="0.25">
      <c r="A58" s="933" t="s">
        <v>278</v>
      </c>
      <c r="B58" s="910">
        <f>SUM(B55:B57)</f>
        <v>8321.9</v>
      </c>
      <c r="C58" s="910">
        <f>SUM(C55:C57)</f>
        <v>8321.9</v>
      </c>
      <c r="D58" s="910">
        <f>SUM(D55:D57)</f>
        <v>0</v>
      </c>
      <c r="E58" s="934"/>
      <c r="F58" s="910">
        <f>SUM(F55:F57)</f>
        <v>11650.659999999998</v>
      </c>
      <c r="G58" s="910">
        <f>SUM(G55:G57)</f>
        <v>0</v>
      </c>
      <c r="H58" s="910"/>
      <c r="I58" s="910"/>
      <c r="J58" s="910">
        <f>SUM(J55:J57)</f>
        <v>27512419.199999999</v>
      </c>
      <c r="K58" s="910">
        <f>SUM(K55:K57)</f>
        <v>4177376</v>
      </c>
      <c r="L58" s="910"/>
      <c r="M58" s="910"/>
      <c r="N58" s="935"/>
      <c r="P58" s="694"/>
      <c r="S58" s="694" t="s">
        <v>106</v>
      </c>
    </row>
    <row r="59" spans="1:25" ht="13.5" thickBot="1" x14ac:dyDescent="0.25">
      <c r="A59" s="936" t="s">
        <v>279</v>
      </c>
      <c r="B59" s="937">
        <f>SUM(B34,B44,B52,B58)</f>
        <v>40829.1</v>
      </c>
      <c r="C59" s="937">
        <f>SUM(C34,C44,C52,C58)</f>
        <v>28863.5</v>
      </c>
      <c r="D59" s="937">
        <f>SUM(D34,D44,D52,D58)</f>
        <v>11965.6</v>
      </c>
      <c r="E59" s="938"/>
      <c r="F59" s="937">
        <f>SUM(F34,F44,F52,F58)</f>
        <v>39419.78</v>
      </c>
      <c r="G59" s="937">
        <f>SUM(G34,G44,G52,G58)</f>
        <v>15411.920000000002</v>
      </c>
      <c r="H59" s="937"/>
      <c r="I59" s="937"/>
      <c r="J59" s="937"/>
      <c r="K59" s="937"/>
      <c r="L59" s="937"/>
      <c r="M59" s="937"/>
      <c r="N59" s="939">
        <f>SUM(N34,N44,N52)</f>
        <v>148862.77599999998</v>
      </c>
      <c r="R59" s="940" t="s">
        <v>106</v>
      </c>
    </row>
    <row r="60" spans="1:25" x14ac:dyDescent="0.2">
      <c r="A60" s="64"/>
      <c r="B60" s="941"/>
      <c r="C60" s="941"/>
      <c r="D60" s="941"/>
      <c r="E60" s="942"/>
      <c r="F60" s="941"/>
      <c r="G60" s="941"/>
      <c r="H60" s="941"/>
      <c r="I60" s="941">
        <f>+I52+I44+I34</f>
        <v>41920422.399999999</v>
      </c>
      <c r="J60" s="941">
        <f t="shared" ref="J60:K60" si="35">+J52+J44+J34</f>
        <v>27512419.199999996</v>
      </c>
      <c r="K60" s="941">
        <f t="shared" si="35"/>
        <v>4177376</v>
      </c>
      <c r="L60" s="941"/>
      <c r="M60" s="941"/>
      <c r="N60" s="941"/>
    </row>
    <row r="61" spans="1:25" x14ac:dyDescent="0.2">
      <c r="A61" s="64" t="s">
        <v>280</v>
      </c>
      <c r="F61" s="940"/>
      <c r="G61" s="940"/>
      <c r="H61" s="970"/>
      <c r="I61" s="971"/>
      <c r="J61" s="971"/>
      <c r="K61" s="971"/>
      <c r="L61" s="972"/>
      <c r="M61" s="972"/>
      <c r="N61" s="973">
        <f>M34+M44+M52</f>
        <v>148862775.99999997</v>
      </c>
      <c r="P61" s="944"/>
      <c r="R61" s="940"/>
    </row>
    <row r="62" spans="1:25" x14ac:dyDescent="0.2">
      <c r="A62" s="64" t="s">
        <v>745</v>
      </c>
      <c r="L62" s="972"/>
      <c r="M62" s="972"/>
      <c r="N62" s="973">
        <v>149686708</v>
      </c>
      <c r="P62" s="940"/>
      <c r="Q62" s="940">
        <f>K26</f>
        <v>510645.29788749112</v>
      </c>
    </row>
    <row r="63" spans="1:25" x14ac:dyDescent="0.2">
      <c r="A63" s="64" t="s">
        <v>281</v>
      </c>
      <c r="J63" s="940"/>
      <c r="L63" s="973"/>
      <c r="M63" s="973"/>
      <c r="N63" s="973">
        <f>N61-N62</f>
        <v>-823932.0000000298</v>
      </c>
      <c r="P63" s="940"/>
    </row>
    <row r="64" spans="1:25" x14ac:dyDescent="0.2">
      <c r="A64" s="64" t="s">
        <v>746</v>
      </c>
      <c r="J64" s="945"/>
      <c r="K64" s="940"/>
      <c r="L64" s="972"/>
      <c r="M64" s="972"/>
      <c r="N64" s="974"/>
    </row>
    <row r="65" spans="1:14" x14ac:dyDescent="0.2">
      <c r="A65" s="64"/>
      <c r="I65" s="943"/>
      <c r="K65" s="945"/>
      <c r="L65" s="972"/>
      <c r="M65" s="973">
        <f>SUM(M47:M50)</f>
        <v>35246145.132709749</v>
      </c>
      <c r="N65" s="973"/>
    </row>
    <row r="66" spans="1:14" x14ac:dyDescent="0.2">
      <c r="A66" s="64"/>
      <c r="D66" s="946"/>
      <c r="I66" s="943"/>
      <c r="L66" s="972"/>
      <c r="M66" s="972"/>
      <c r="N66" s="975">
        <f>G22*102.1</f>
        <v>277712</v>
      </c>
    </row>
    <row r="67" spans="1:14" x14ac:dyDescent="0.2">
      <c r="A67" s="64"/>
    </row>
    <row r="68" spans="1:14" x14ac:dyDescent="0.2">
      <c r="K68" s="940"/>
    </row>
  </sheetData>
  <mergeCells count="1">
    <mergeCell ref="A20:A22"/>
  </mergeCells>
  <pageMargins left="0.23622047244094491" right="0.23622047244094491" top="0.74803149606299213" bottom="0.74803149606299213" header="0.31496062992125984" footer="0.31496062992125984"/>
  <pageSetup paperSize="8" scale="80" orientation="landscape" r:id="rId1"/>
  <headerFooter>
    <oddHeader>&amp;L&amp;"Calibri"&amp;10&amp;K000000 Begränsad delning&amp;1#_x000D_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BM132"/>
  <sheetViews>
    <sheetView zoomScaleNormal="100" workbookViewId="0">
      <selection activeCell="G7" sqref="G7:G10"/>
    </sheetView>
  </sheetViews>
  <sheetFormatPr defaultColWidth="8.85546875" defaultRowHeight="12.75" x14ac:dyDescent="0.2"/>
  <cols>
    <col min="1" max="1" width="8.85546875" style="12"/>
    <col min="2" max="2" width="8" style="12" customWidth="1"/>
    <col min="3" max="3" width="39.140625" style="12" customWidth="1"/>
    <col min="4" max="4" width="15.140625" style="12" customWidth="1"/>
    <col min="5" max="5" width="4" style="12" customWidth="1"/>
    <col min="6" max="6" width="22" style="12" customWidth="1"/>
    <col min="7" max="7" width="22.5703125" style="12" customWidth="1"/>
    <col min="8" max="8" width="11" style="12" bestFit="1" customWidth="1"/>
    <col min="9" max="9" width="8.85546875" style="30"/>
    <col min="10" max="10" width="2.5703125" style="30" customWidth="1"/>
    <col min="11" max="11" width="18.5703125" style="30" customWidth="1"/>
    <col min="12" max="12" width="7.140625" style="30" customWidth="1"/>
    <col min="13" max="13" width="17.42578125" style="30" customWidth="1"/>
    <col min="14" max="15" width="8.85546875" style="30" customWidth="1"/>
    <col min="16" max="65" width="8.85546875" style="30"/>
    <col min="66" max="16384" width="8.85546875" style="12"/>
  </cols>
  <sheetData>
    <row r="1" spans="1:14" ht="15" x14ac:dyDescent="0.25">
      <c r="A1" s="13" t="s">
        <v>748</v>
      </c>
      <c r="B1" s="2"/>
      <c r="C1" s="2"/>
      <c r="D1" s="2"/>
      <c r="E1" s="2"/>
      <c r="F1" s="2"/>
      <c r="G1" s="2"/>
      <c r="H1" s="3" t="s">
        <v>282</v>
      </c>
      <c r="J1" s="2"/>
    </row>
    <row r="2" spans="1:14" x14ac:dyDescent="0.2">
      <c r="A2" s="2"/>
      <c r="B2" s="2"/>
      <c r="C2" s="2"/>
      <c r="D2" s="2"/>
      <c r="E2" s="2"/>
      <c r="F2" s="2"/>
      <c r="G2" s="2"/>
      <c r="H2" s="1">
        <f>+'Innehåll '!B5</f>
        <v>46079</v>
      </c>
      <c r="I2" s="33"/>
      <c r="J2" s="2"/>
      <c r="K2" s="29"/>
    </row>
    <row r="3" spans="1:14" x14ac:dyDescent="0.2">
      <c r="A3" s="10" t="s">
        <v>283</v>
      </c>
      <c r="B3" s="2"/>
      <c r="C3" s="2"/>
      <c r="D3" s="2"/>
      <c r="E3" s="2"/>
      <c r="F3" s="2"/>
      <c r="G3" s="2"/>
      <c r="H3" s="2"/>
      <c r="N3" s="2"/>
    </row>
    <row r="4" spans="1:14" ht="20.45" customHeight="1" x14ac:dyDescent="0.2">
      <c r="A4" s="2" t="s">
        <v>284</v>
      </c>
      <c r="B4" s="2"/>
      <c r="C4" s="2"/>
      <c r="D4" s="2"/>
      <c r="E4" s="2"/>
      <c r="F4" s="2"/>
      <c r="G4" s="2"/>
      <c r="H4" s="2"/>
      <c r="N4" s="2"/>
    </row>
    <row r="5" spans="1:14" x14ac:dyDescent="0.2">
      <c r="A5" s="2" t="s">
        <v>285</v>
      </c>
      <c r="B5" s="2"/>
      <c r="C5" s="2"/>
      <c r="D5" s="34" t="s">
        <v>286</v>
      </c>
      <c r="E5" s="2"/>
      <c r="F5" s="2"/>
      <c r="G5" s="2"/>
      <c r="H5" s="2"/>
      <c r="N5" s="2"/>
    </row>
    <row r="6" spans="1:14" x14ac:dyDescent="0.2">
      <c r="A6" s="2"/>
      <c r="B6" s="2"/>
      <c r="C6" s="2"/>
      <c r="D6" s="34" t="s">
        <v>287</v>
      </c>
      <c r="E6" s="2"/>
      <c r="F6" s="2"/>
      <c r="G6" s="2"/>
      <c r="H6" s="2"/>
      <c r="N6" s="2"/>
    </row>
    <row r="7" spans="1:14" x14ac:dyDescent="0.2">
      <c r="A7" s="2"/>
      <c r="B7" s="2"/>
      <c r="C7" s="2"/>
      <c r="D7" s="34" t="s">
        <v>288</v>
      </c>
      <c r="E7" s="2"/>
      <c r="F7" s="2"/>
      <c r="G7" s="2"/>
      <c r="H7" s="2"/>
      <c r="N7" s="2"/>
    </row>
    <row r="8" spans="1:14" x14ac:dyDescent="0.2">
      <c r="A8" s="2"/>
      <c r="B8" s="2"/>
      <c r="C8" s="2"/>
      <c r="D8" s="34" t="s">
        <v>289</v>
      </c>
      <c r="E8" s="35"/>
      <c r="F8" s="2"/>
      <c r="G8" s="2"/>
      <c r="H8" s="2"/>
      <c r="N8" s="2"/>
    </row>
    <row r="9" spans="1:14" x14ac:dyDescent="0.2">
      <c r="A9" s="2"/>
      <c r="B9" s="2"/>
      <c r="C9" s="2"/>
      <c r="D9" s="34" t="s">
        <v>290</v>
      </c>
      <c r="E9" s="2"/>
      <c r="F9" s="2"/>
      <c r="G9" s="2"/>
      <c r="H9" s="2"/>
      <c r="N9" s="2"/>
    </row>
    <row r="10" spans="1:14" x14ac:dyDescent="0.2">
      <c r="A10" s="2"/>
      <c r="B10" s="2"/>
      <c r="C10" s="2"/>
      <c r="D10" s="34" t="s">
        <v>291</v>
      </c>
      <c r="E10" s="2"/>
      <c r="F10" s="2"/>
      <c r="G10" s="2"/>
      <c r="H10" s="2"/>
      <c r="N10" s="2"/>
    </row>
    <row r="11" spans="1:14" x14ac:dyDescent="0.2">
      <c r="A11" s="2"/>
      <c r="B11" s="2"/>
      <c r="C11" s="2"/>
      <c r="D11" s="34" t="s">
        <v>292</v>
      </c>
      <c r="E11" s="2"/>
      <c r="F11" s="2"/>
      <c r="G11" s="2"/>
      <c r="H11" s="2"/>
      <c r="N11" s="2"/>
    </row>
    <row r="12" spans="1:14" x14ac:dyDescent="0.2">
      <c r="A12" s="2"/>
      <c r="B12" s="2"/>
      <c r="C12" s="2"/>
      <c r="D12" s="34" t="s">
        <v>293</v>
      </c>
      <c r="E12" s="2"/>
      <c r="F12" s="2"/>
      <c r="G12" s="2"/>
      <c r="H12" s="2"/>
      <c r="N12" s="2"/>
    </row>
    <row r="13" spans="1:14" x14ac:dyDescent="0.2">
      <c r="A13" s="2"/>
      <c r="B13" s="2"/>
      <c r="C13" s="2"/>
      <c r="D13" s="34" t="s">
        <v>294</v>
      </c>
      <c r="E13" s="2"/>
      <c r="F13" s="2"/>
      <c r="G13" s="2"/>
      <c r="H13" s="2"/>
      <c r="N13" s="2"/>
    </row>
    <row r="14" spans="1:14" x14ac:dyDescent="0.2">
      <c r="A14" s="2"/>
      <c r="B14" s="2"/>
      <c r="C14" s="2"/>
      <c r="D14" s="34" t="s">
        <v>295</v>
      </c>
      <c r="E14" s="2"/>
      <c r="F14" s="2"/>
      <c r="G14" s="2"/>
      <c r="H14" s="2"/>
      <c r="N14" s="2"/>
    </row>
    <row r="15" spans="1:14" x14ac:dyDescent="0.2">
      <c r="A15" s="2"/>
      <c r="B15" s="2"/>
      <c r="C15" s="2"/>
      <c r="D15" s="34" t="s">
        <v>296</v>
      </c>
      <c r="E15" s="2"/>
      <c r="F15" s="2"/>
      <c r="G15" s="2"/>
      <c r="H15" s="2"/>
      <c r="N15" s="2"/>
    </row>
    <row r="16" spans="1:14" x14ac:dyDescent="0.2">
      <c r="A16" s="2"/>
      <c r="B16" s="2"/>
      <c r="C16" s="2"/>
      <c r="D16" s="34" t="s">
        <v>297</v>
      </c>
      <c r="E16" s="2"/>
      <c r="F16" s="36"/>
      <c r="G16" s="2"/>
      <c r="H16" s="2"/>
      <c r="N16" s="2"/>
    </row>
    <row r="17" spans="1:14" ht="5.45" customHeight="1" x14ac:dyDescent="0.2">
      <c r="A17" s="2"/>
      <c r="B17" s="2"/>
      <c r="C17" s="2"/>
      <c r="D17" s="2"/>
      <c r="E17" s="2"/>
      <c r="F17" s="2"/>
      <c r="G17" s="2"/>
      <c r="H17" s="2"/>
      <c r="N17" s="2"/>
    </row>
    <row r="18" spans="1:14" x14ac:dyDescent="0.2">
      <c r="A18" s="3" t="s">
        <v>298</v>
      </c>
      <c r="B18" s="2"/>
      <c r="C18" s="2"/>
      <c r="D18" s="2"/>
      <c r="E18" s="2"/>
      <c r="F18" s="2"/>
      <c r="G18" s="37"/>
      <c r="H18" s="2"/>
      <c r="N18" s="2"/>
    </row>
    <row r="19" spans="1:14" x14ac:dyDescent="0.2">
      <c r="A19" s="2" t="s">
        <v>869</v>
      </c>
      <c r="B19" s="2"/>
      <c r="C19" s="2"/>
      <c r="D19" s="2"/>
      <c r="E19" s="2"/>
      <c r="F19" s="2"/>
      <c r="G19" s="37"/>
      <c r="H19" s="2"/>
      <c r="N19" s="2"/>
    </row>
    <row r="20" spans="1:14" x14ac:dyDescent="0.2">
      <c r="A20" s="2" t="s">
        <v>299</v>
      </c>
      <c r="B20" s="2"/>
      <c r="C20" s="2"/>
      <c r="D20" s="2"/>
      <c r="E20" s="2"/>
      <c r="F20" s="2"/>
      <c r="G20" s="5"/>
      <c r="H20" s="2"/>
      <c r="N20" s="2"/>
    </row>
    <row r="21" spans="1:14" x14ac:dyDescent="0.2">
      <c r="A21" s="2"/>
      <c r="B21" s="2"/>
      <c r="C21" s="2"/>
      <c r="D21" s="2"/>
      <c r="E21" s="2"/>
      <c r="F21" s="2"/>
      <c r="G21" s="2"/>
      <c r="H21" s="2"/>
      <c r="N21" s="2"/>
    </row>
    <row r="22" spans="1:14" x14ac:dyDescent="0.2">
      <c r="A22" s="2"/>
      <c r="B22" s="2"/>
      <c r="C22" s="2"/>
      <c r="D22" s="2"/>
      <c r="E22" s="2"/>
      <c r="F22" s="2"/>
      <c r="G22" s="2"/>
      <c r="H22" s="2"/>
      <c r="N22" s="2"/>
    </row>
    <row r="23" spans="1:14" x14ac:dyDescent="0.2">
      <c r="A23" s="1271" t="s">
        <v>868</v>
      </c>
      <c r="B23" s="1272"/>
      <c r="C23" s="1272"/>
      <c r="D23" s="1272"/>
      <c r="E23" s="1272"/>
      <c r="F23" s="1272"/>
      <c r="G23" s="1272"/>
      <c r="H23" s="1272"/>
      <c r="N23" s="2"/>
    </row>
    <row r="24" spans="1:14" x14ac:dyDescent="0.2">
      <c r="A24" s="1272"/>
      <c r="B24" s="1273" t="s">
        <v>870</v>
      </c>
      <c r="C24" s="1273"/>
      <c r="D24" s="1273"/>
      <c r="E24" s="1273"/>
      <c r="F24" s="1273"/>
      <c r="G24" s="1275" t="s">
        <v>867</v>
      </c>
      <c r="H24" s="1272"/>
      <c r="N24" s="2"/>
    </row>
    <row r="25" spans="1:14" x14ac:dyDescent="0.2">
      <c r="A25" s="1272"/>
      <c r="B25" s="1274" t="s">
        <v>871</v>
      </c>
      <c r="C25" s="1272"/>
      <c r="D25" s="1272"/>
      <c r="E25" s="1272"/>
      <c r="F25" s="1272"/>
      <c r="G25" s="1272"/>
      <c r="H25" s="1272"/>
      <c r="N25" s="2"/>
    </row>
    <row r="26" spans="1:14" x14ac:dyDescent="0.2">
      <c r="A26" s="1272"/>
      <c r="B26" s="1274"/>
      <c r="C26" s="1272"/>
      <c r="D26" s="1272"/>
      <c r="E26" s="1272"/>
      <c r="F26" s="1272"/>
      <c r="G26" s="1272"/>
      <c r="H26" s="1272"/>
      <c r="N26" s="2"/>
    </row>
    <row r="27" spans="1:14" s="30" customFormat="1" x14ac:dyDescent="0.2">
      <c r="A27" s="2"/>
      <c r="B27" s="38"/>
      <c r="C27" s="2"/>
      <c r="D27" s="2"/>
      <c r="E27" s="2"/>
      <c r="F27" s="2"/>
      <c r="G27" s="2"/>
      <c r="H27" s="2"/>
      <c r="N27" s="2"/>
    </row>
    <row r="28" spans="1:14" s="30" customFormat="1" x14ac:dyDescent="0.2">
      <c r="B28" s="38"/>
      <c r="C28" s="2" t="s">
        <v>300</v>
      </c>
      <c r="D28" s="2"/>
      <c r="E28" s="2"/>
      <c r="F28" s="2"/>
      <c r="G28" s="2"/>
      <c r="H28" s="2"/>
      <c r="N28" s="2"/>
    </row>
    <row r="29" spans="1:14" s="30" customFormat="1" x14ac:dyDescent="0.2">
      <c r="B29" s="38"/>
      <c r="C29" s="2" t="s">
        <v>301</v>
      </c>
      <c r="D29" s="2"/>
      <c r="E29" s="2"/>
      <c r="F29" s="2"/>
      <c r="G29" s="2"/>
      <c r="H29" s="2"/>
      <c r="N29" s="2"/>
    </row>
    <row r="30" spans="1:14" s="30" customFormat="1" x14ac:dyDescent="0.2">
      <c r="B30" s="38"/>
      <c r="C30" s="2" t="s">
        <v>302</v>
      </c>
      <c r="D30" s="2"/>
      <c r="E30" s="2"/>
      <c r="F30" s="2"/>
      <c r="G30" s="2"/>
      <c r="H30" s="2"/>
      <c r="N30" s="2"/>
    </row>
    <row r="31" spans="1:14" s="30" customFormat="1" x14ac:dyDescent="0.2">
      <c r="B31" s="38"/>
      <c r="C31" s="2"/>
      <c r="D31" s="2"/>
      <c r="E31" s="2"/>
      <c r="F31" s="2"/>
      <c r="G31" s="2"/>
      <c r="H31" s="2"/>
      <c r="N31" s="2"/>
    </row>
    <row r="32" spans="1:14" s="30" customFormat="1" ht="15" x14ac:dyDescent="0.25">
      <c r="C32" s="1126" t="s">
        <v>811</v>
      </c>
      <c r="D32" s="1127"/>
    </row>
    <row r="33" spans="3:6" s="30" customFormat="1" ht="6" customHeight="1" x14ac:dyDescent="0.2">
      <c r="C33" s="41"/>
      <c r="D33" s="41"/>
    </row>
    <row r="34" spans="3:6" s="30" customFormat="1" ht="22.5" x14ac:dyDescent="0.2">
      <c r="C34" s="1121" t="s">
        <v>303</v>
      </c>
      <c r="D34" s="1122" t="s">
        <v>808</v>
      </c>
      <c r="F34" s="830" t="s">
        <v>750</v>
      </c>
    </row>
    <row r="35" spans="3:6" s="30" customFormat="1" x14ac:dyDescent="0.2">
      <c r="C35" s="1123" t="s">
        <v>312</v>
      </c>
      <c r="D35" s="1124">
        <v>7.4999999999999997E-2</v>
      </c>
      <c r="F35" s="724">
        <v>7.4999999999999997E-2</v>
      </c>
    </row>
    <row r="36" spans="3:6" s="30" customFormat="1" x14ac:dyDescent="0.2">
      <c r="C36" s="1005" t="s">
        <v>809</v>
      </c>
      <c r="D36" s="1124">
        <v>7.1999999999999995E-2</v>
      </c>
      <c r="F36" s="724">
        <v>6.8000000000000005E-2</v>
      </c>
    </row>
    <row r="37" spans="3:6" s="30" customFormat="1" x14ac:dyDescent="0.2">
      <c r="C37" s="1005" t="s">
        <v>810</v>
      </c>
      <c r="D37" s="1125">
        <v>9.5000000000000001E-2</v>
      </c>
      <c r="F37" s="724">
        <v>0.10299999999999999</v>
      </c>
    </row>
    <row r="38" spans="3:6" s="30" customFormat="1" x14ac:dyDescent="0.2">
      <c r="F38" s="726"/>
    </row>
    <row r="39" spans="3:6" s="30" customFormat="1" x14ac:dyDescent="0.2">
      <c r="F39" s="725"/>
    </row>
    <row r="40" spans="3:6" s="30" customFormat="1" x14ac:dyDescent="0.2">
      <c r="F40" s="726"/>
    </row>
    <row r="41" spans="3:6" s="30" customFormat="1" x14ac:dyDescent="0.2"/>
    <row r="42" spans="3:6" s="30" customFormat="1" x14ac:dyDescent="0.2"/>
    <row r="43" spans="3:6" s="30" customFormat="1" x14ac:dyDescent="0.2"/>
    <row r="44" spans="3:6" s="30" customFormat="1" x14ac:dyDescent="0.2"/>
    <row r="45" spans="3:6" s="30" customFormat="1" x14ac:dyDescent="0.2"/>
    <row r="46" spans="3:6" s="30" customFormat="1" x14ac:dyDescent="0.2"/>
    <row r="47" spans="3:6" s="30" customFormat="1" x14ac:dyDescent="0.2"/>
    <row r="48" spans="3:6" s="30" customFormat="1" x14ac:dyDescent="0.2"/>
    <row r="49" s="30" customFormat="1" x14ac:dyDescent="0.2"/>
    <row r="50" s="30" customFormat="1" x14ac:dyDescent="0.2"/>
    <row r="51" s="30" customFormat="1" x14ac:dyDescent="0.2"/>
    <row r="52" s="30" customFormat="1" x14ac:dyDescent="0.2"/>
    <row r="53" s="30" customFormat="1" x14ac:dyDescent="0.2"/>
    <row r="54" s="30" customFormat="1" x14ac:dyDescent="0.2"/>
    <row r="55" s="30" customFormat="1" x14ac:dyDescent="0.2"/>
    <row r="56" s="30" customFormat="1" x14ac:dyDescent="0.2"/>
    <row r="57" s="30" customFormat="1" x14ac:dyDescent="0.2"/>
    <row r="58" s="30" customFormat="1" x14ac:dyDescent="0.2"/>
    <row r="59" s="30" customFormat="1" x14ac:dyDescent="0.2"/>
    <row r="60" s="30" customFormat="1" x14ac:dyDescent="0.2"/>
    <row r="61" s="30" customFormat="1" x14ac:dyDescent="0.2"/>
    <row r="62" s="30" customFormat="1" x14ac:dyDescent="0.2"/>
    <row r="63" s="30" customFormat="1" x14ac:dyDescent="0.2"/>
    <row r="64" s="30" customFormat="1" x14ac:dyDescent="0.2"/>
    <row r="65" s="30" customFormat="1" x14ac:dyDescent="0.2"/>
    <row r="66" s="30" customFormat="1" x14ac:dyDescent="0.2"/>
    <row r="67" s="30" customFormat="1" x14ac:dyDescent="0.2"/>
    <row r="68" s="30" customFormat="1" x14ac:dyDescent="0.2"/>
    <row r="69" s="30" customFormat="1" x14ac:dyDescent="0.2"/>
    <row r="70" s="30" customFormat="1" x14ac:dyDescent="0.2"/>
    <row r="71" s="30" customFormat="1" x14ac:dyDescent="0.2"/>
    <row r="72" s="30" customFormat="1" x14ac:dyDescent="0.2"/>
    <row r="73" s="30" customFormat="1" x14ac:dyDescent="0.2"/>
    <row r="74" s="30" customFormat="1" x14ac:dyDescent="0.2"/>
    <row r="75" s="30" customFormat="1" x14ac:dyDescent="0.2"/>
    <row r="76" s="30" customFormat="1" x14ac:dyDescent="0.2"/>
    <row r="77" s="30" customFormat="1" x14ac:dyDescent="0.2"/>
    <row r="78" s="30" customFormat="1" x14ac:dyDescent="0.2"/>
    <row r="79" s="30" customFormat="1" x14ac:dyDescent="0.2"/>
    <row r="80" s="30" customFormat="1" x14ac:dyDescent="0.2"/>
    <row r="81" s="30" customFormat="1" x14ac:dyDescent="0.2"/>
    <row r="82" s="30" customFormat="1" x14ac:dyDescent="0.2"/>
    <row r="83" s="30" customFormat="1" x14ac:dyDescent="0.2"/>
    <row r="84" s="30" customFormat="1" x14ac:dyDescent="0.2"/>
    <row r="85" s="30" customFormat="1" x14ac:dyDescent="0.2"/>
    <row r="86" s="30" customFormat="1" x14ac:dyDescent="0.2"/>
    <row r="87" s="30" customFormat="1" x14ac:dyDescent="0.2"/>
    <row r="88" s="30" customFormat="1" x14ac:dyDescent="0.2"/>
    <row r="89" s="30" customFormat="1" x14ac:dyDescent="0.2"/>
    <row r="90" s="30" customFormat="1" x14ac:dyDescent="0.2"/>
    <row r="91" s="30" customFormat="1" x14ac:dyDescent="0.2"/>
    <row r="92" s="30" customFormat="1" x14ac:dyDescent="0.2"/>
    <row r="93" s="30" customFormat="1" x14ac:dyDescent="0.2"/>
    <row r="94" s="30" customFormat="1" x14ac:dyDescent="0.2"/>
    <row r="95" s="30" customFormat="1" x14ac:dyDescent="0.2"/>
    <row r="96" s="30" customFormat="1" x14ac:dyDescent="0.2"/>
    <row r="97" s="30" customFormat="1" x14ac:dyDescent="0.2"/>
    <row r="98" s="30" customFormat="1" x14ac:dyDescent="0.2"/>
    <row r="99" s="30" customFormat="1" x14ac:dyDescent="0.2"/>
    <row r="100" s="30" customFormat="1" x14ac:dyDescent="0.2"/>
    <row r="101" s="30" customFormat="1" x14ac:dyDescent="0.2"/>
    <row r="102" s="30" customFormat="1" x14ac:dyDescent="0.2"/>
    <row r="103" s="30" customFormat="1" x14ac:dyDescent="0.2"/>
    <row r="104" s="30" customFormat="1" x14ac:dyDescent="0.2"/>
    <row r="105" s="30" customFormat="1" x14ac:dyDescent="0.2"/>
    <row r="106" s="30" customFormat="1" x14ac:dyDescent="0.2"/>
    <row r="107" s="30" customFormat="1" x14ac:dyDescent="0.2"/>
    <row r="108" s="30" customFormat="1" x14ac:dyDescent="0.2"/>
    <row r="109" s="30" customFormat="1" x14ac:dyDescent="0.2"/>
    <row r="110" s="30" customFormat="1" x14ac:dyDescent="0.2"/>
    <row r="111" s="30" customFormat="1" x14ac:dyDescent="0.2"/>
    <row r="112"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sheetData>
  <pageMargins left="0.70866141732283472" right="0.70866141732283472" top="0.74803149606299213" bottom="0.74803149606299213" header="0.31496062992125984" footer="0.31496062992125984"/>
  <pageSetup paperSize="9" scale="80" orientation="portrait" r:id="rId1"/>
  <headerFooter>
    <oddHeader>&amp;L&amp;"Calibri"&amp;10&amp;K000000 Begränsad delning&amp;1#_x000D_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D14"/>
  <sheetViews>
    <sheetView zoomScaleNormal="100" workbookViewId="0">
      <selection activeCell="D2" sqref="D2"/>
    </sheetView>
  </sheetViews>
  <sheetFormatPr defaultColWidth="8.85546875" defaultRowHeight="11.25" x14ac:dyDescent="0.2"/>
  <cols>
    <col min="1" max="1" width="43.42578125" style="2" customWidth="1"/>
    <col min="2" max="2" width="14.42578125" style="2" customWidth="1"/>
    <col min="3" max="3" width="14.140625" style="2" customWidth="1"/>
    <col min="4" max="16384" width="8.85546875" style="2"/>
  </cols>
  <sheetData>
    <row r="1" spans="1:4" ht="15" x14ac:dyDescent="0.25">
      <c r="A1" s="13" t="s">
        <v>304</v>
      </c>
      <c r="D1" s="2" t="s">
        <v>16</v>
      </c>
    </row>
    <row r="2" spans="1:4" ht="15.75" x14ac:dyDescent="0.25">
      <c r="A2" s="3" t="s">
        <v>305</v>
      </c>
      <c r="D2" s="727" t="s">
        <v>306</v>
      </c>
    </row>
    <row r="4" spans="1:4" ht="12" thickBot="1" x14ac:dyDescent="0.25">
      <c r="A4" s="3"/>
      <c r="B4" s="42"/>
      <c r="C4" s="42"/>
    </row>
    <row r="5" spans="1:4" ht="12" thickTop="1" x14ac:dyDescent="0.2">
      <c r="A5" s="43" t="s">
        <v>307</v>
      </c>
      <c r="B5" s="43"/>
      <c r="C5" s="43"/>
    </row>
    <row r="6" spans="1:4" x14ac:dyDescent="0.2">
      <c r="A6" s="44" t="s">
        <v>308</v>
      </c>
      <c r="B6" s="44"/>
      <c r="C6" s="44"/>
    </row>
    <row r="7" spans="1:4" x14ac:dyDescent="0.2">
      <c r="A7" s="39" t="s">
        <v>309</v>
      </c>
      <c r="B7" s="45"/>
      <c r="C7" s="45"/>
    </row>
    <row r="8" spans="1:4" ht="45" x14ac:dyDescent="0.2">
      <c r="A8" s="40"/>
      <c r="B8" s="46" t="s">
        <v>310</v>
      </c>
      <c r="C8" s="46" t="s">
        <v>311</v>
      </c>
    </row>
    <row r="9" spans="1:4" x14ac:dyDescent="0.2">
      <c r="A9" s="47" t="s">
        <v>269</v>
      </c>
      <c r="B9" s="48"/>
      <c r="C9" s="48"/>
    </row>
    <row r="10" spans="1:4" x14ac:dyDescent="0.2">
      <c r="A10" s="47" t="s">
        <v>312</v>
      </c>
      <c r="B10" s="48"/>
      <c r="C10" s="48"/>
    </row>
    <row r="11" spans="1:4" x14ac:dyDescent="0.2">
      <c r="A11" s="47" t="s">
        <v>313</v>
      </c>
      <c r="B11" s="48"/>
      <c r="C11" s="48"/>
    </row>
    <row r="12" spans="1:4" x14ac:dyDescent="0.2">
      <c r="A12" s="49" t="s">
        <v>251</v>
      </c>
      <c r="B12" s="50">
        <f>+B9+B10+B11</f>
        <v>0</v>
      </c>
      <c r="C12" s="50">
        <f>+C9+C10+C11</f>
        <v>0</v>
      </c>
    </row>
    <row r="13" spans="1:4" x14ac:dyDescent="0.2">
      <c r="A13" s="47"/>
      <c r="B13" s="51"/>
      <c r="C13" s="51"/>
    </row>
    <row r="14" spans="1:4" x14ac:dyDescent="0.2">
      <c r="A14" s="3"/>
      <c r="B14" s="42"/>
      <c r="C14" s="42"/>
    </row>
  </sheetData>
  <customSheetViews>
    <customSheetView guid="{F60D63BF-56D6-448B-B845-D451B474FE4C}">
      <pageMargins left="0" right="0" top="0" bottom="0" header="0" footer="0"/>
      <pageSetup paperSize="9" orientation="portrait" r:id="rId1"/>
    </customSheetView>
    <customSheetView guid="{47BDBE09-379A-4BDC-A9A0-EAE3F6D9E08F}">
      <pageMargins left="0" right="0" top="0" bottom="0" header="0" footer="0"/>
      <pageSetup paperSize="9" orientation="portrait" r:id="rId2"/>
    </customSheetView>
    <customSheetView guid="{DDBC5355-67D5-4453-9390-133C975A34B2}">
      <selection activeCell="F26" sqref="F26"/>
      <pageMargins left="0" right="0" top="0" bottom="0" header="0" footer="0"/>
      <pageSetup paperSize="9" orientation="portrait" r:id="rId3"/>
    </customSheetView>
  </customSheetViews>
  <pageMargins left="0.7" right="0.7" top="0.75" bottom="0.75" header="0.3" footer="0.3"/>
  <pageSetup paperSize="9" orientation="portrait" r:id="rId4"/>
  <headerFooter>
    <oddHeader>&amp;L&amp;"Calibri"&amp;10&amp;K000000 Begränsad delning&amp;1#_x000D_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693778FFEFCC842A1305BF332A002CB" ma:contentTypeVersion="4" ma:contentTypeDescription="Skapa ett nytt dokument." ma:contentTypeScope="" ma:versionID="205f2788cfc558a02e3912c25c2f33f1">
  <xsd:schema xmlns:xsd="http://www.w3.org/2001/XMLSchema" xmlns:xs="http://www.w3.org/2001/XMLSchema" xmlns:p="http://schemas.microsoft.com/office/2006/metadata/properties" xmlns:ns2="02849efb-ee2c-4346-97f3-f500bbfa2ec1" targetNamespace="http://schemas.microsoft.com/office/2006/metadata/properties" ma:root="true" ma:fieldsID="377dd2b35b045e808dbeb1fb83367f8a" ns2:_="">
    <xsd:import namespace="02849efb-ee2c-4346-97f3-f500bbfa2e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49efb-ee2c-4346-97f3-f500bbfa2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675E1B-50FE-444D-AB69-F212D0B45BDA}">
  <ds:schemaRefs>
    <ds:schemaRef ds:uri="http://schemas.microsoft.com/office/2006/documentManagement/types"/>
    <ds:schemaRef ds:uri="http://purl.org/dc/dcmitype/"/>
    <ds:schemaRef ds:uri="http://purl.org/dc/elements/1.1/"/>
    <ds:schemaRef ds:uri="http://purl.org/dc/terms/"/>
    <ds:schemaRef ds:uri="http://www.w3.org/XML/1998/namespace"/>
    <ds:schemaRef ds:uri="02849efb-ee2c-4346-97f3-f500bbfa2ec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92218C7-3B8D-45FA-9C34-B93C41ED47B2}">
  <ds:schemaRefs>
    <ds:schemaRef ds:uri="http://schemas.microsoft.com/sharepoint/v3/contenttype/forms"/>
  </ds:schemaRefs>
</ds:datastoreItem>
</file>

<file path=customXml/itemProps3.xml><?xml version="1.0" encoding="utf-8"?>
<ds:datastoreItem xmlns:ds="http://schemas.openxmlformats.org/officeDocument/2006/customXml" ds:itemID="{6E0F8D43-CA8B-488B-8ADC-4CA17F30D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849efb-ee2c-4346-97f3-f500bbfa2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19</vt:i4>
      </vt:variant>
      <vt:variant>
        <vt:lpstr>Namngivna områden</vt:lpstr>
      </vt:variant>
      <vt:variant>
        <vt:i4>6</vt:i4>
      </vt:variant>
    </vt:vector>
  </HeadingPairs>
  <TitlesOfParts>
    <vt:vector size="25" baseType="lpstr">
      <vt:lpstr>Innehåll </vt:lpstr>
      <vt:lpstr>Budget,PrognosProcesser</vt:lpstr>
      <vt:lpstr>Flöde Hypergene</vt:lpstr>
      <vt:lpstr>Bil 1,1 budgetgrupp </vt:lpstr>
      <vt:lpstr>Bil 1,2 avdekon, chefer</vt:lpstr>
      <vt:lpstr>Bil2  </vt:lpstr>
      <vt:lpstr>BIl3a</vt:lpstr>
      <vt:lpstr>Bil3b</vt:lpstr>
      <vt:lpstr>Bil4</vt:lpstr>
      <vt:lpstr>Bil5</vt:lpstr>
      <vt:lpstr>Bil6</vt:lpstr>
      <vt:lpstr>Bil 7</vt:lpstr>
      <vt:lpstr>Bil8</vt:lpstr>
      <vt:lpstr>Bil9</vt:lpstr>
      <vt:lpstr>Bil 10</vt:lpstr>
      <vt:lpstr>Bil11 </vt:lpstr>
      <vt:lpstr>Bil12 </vt:lpstr>
      <vt:lpstr>Bil13</vt:lpstr>
      <vt:lpstr>Bil14</vt:lpstr>
      <vt:lpstr>'Bil 10'!Utskriftsområde</vt:lpstr>
      <vt:lpstr>'Bil11 '!Utskriftsområde</vt:lpstr>
      <vt:lpstr>'Bil2  '!Utskriftsområde</vt:lpstr>
      <vt:lpstr>'Bil 1,1 budgetgrupp '!Utskriftsrubriker</vt:lpstr>
      <vt:lpstr>'Bil 1,2 avdekon, chefer'!Utskriftsrubriker</vt:lpstr>
      <vt:lpstr>'Bil6'!Utskriftsrubriker</vt:lpstr>
    </vt:vector>
  </TitlesOfParts>
  <Manager/>
  <Company>Mittuniversitetet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Hallberg</dc:creator>
  <cp:keywords/>
  <dc:description/>
  <cp:lastModifiedBy>Ingrid Hallberg</cp:lastModifiedBy>
  <cp:revision/>
  <dcterms:created xsi:type="dcterms:W3CDTF">2017-12-11T15:03:02Z</dcterms:created>
  <dcterms:modified xsi:type="dcterms:W3CDTF">2026-02-26T11:15:11Z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0x0101009693778FFEFCC842A1305BF332A002CB</vt:lpwstr>
  </property>
  <property fmtid="{D5CDD505-2E9C-101B-9397-08002B2CF9AE}" pid="3" name="MSIP_Label_e7a9e035-fc31-4a12-9147-f5d37fc656b3_Enabled">
    <vt:lpwstr>true</vt:lpwstr>
  </property>
  <property fmtid="{D5CDD505-2E9C-101B-9397-08002B2CF9AE}" pid="4" name="MSIP_Label_e7a9e035-fc31-4a12-9147-f5d37fc656b3_SetDate">
    <vt:lpwstr>2025-05-12T15:01:40Z</vt:lpwstr>
  </property>
  <property fmtid="{D5CDD505-2E9C-101B-9397-08002B2CF9AE}" pid="5" name="MSIP_Label_e7a9e035-fc31-4a12-9147-f5d37fc656b3_Method">
    <vt:lpwstr>Standard</vt:lpwstr>
  </property>
  <property fmtid="{D5CDD505-2E9C-101B-9397-08002B2CF9AE}" pid="6" name="MSIP_Label_e7a9e035-fc31-4a12-9147-f5d37fc656b3_Name">
    <vt:lpwstr>Begränsad delning</vt:lpwstr>
  </property>
  <property fmtid="{D5CDD505-2E9C-101B-9397-08002B2CF9AE}" pid="7" name="MSIP_Label_e7a9e035-fc31-4a12-9147-f5d37fc656b3_SiteId">
    <vt:lpwstr>8234e57a-f0d7-4e7d-bac5-8f1a2c565e73</vt:lpwstr>
  </property>
  <property fmtid="{D5CDD505-2E9C-101B-9397-08002B2CF9AE}" pid="8" name="MSIP_Label_e7a9e035-fc31-4a12-9147-f5d37fc656b3_ActionId">
    <vt:lpwstr>dfc5a1d8-c46d-4b76-9c3d-f0f87807f7a2</vt:lpwstr>
  </property>
  <property fmtid="{D5CDD505-2E9C-101B-9397-08002B2CF9AE}" pid="9" name="MSIP_Label_e7a9e035-fc31-4a12-9147-f5d37fc656b3_ContentBits">
    <vt:lpwstr>1</vt:lpwstr>
  </property>
  <property fmtid="{D5CDD505-2E9C-101B-9397-08002B2CF9AE}" pid="10" name="MSIP_Label_e7a9e035-fc31-4a12-9147-f5d37fc656b3_Tag">
    <vt:lpwstr>10, 3, 0, 2</vt:lpwstr>
  </property>
</Properties>
</file>